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smccann\AppData\Local\Microsoft\Windows\INetCache\Content.Outlook\453ZEHLW\"/>
    </mc:Choice>
  </mc:AlternateContent>
  <xr:revisionPtr revIDLastSave="0" documentId="13_ncr:1_{67B0D62F-8535-4E5C-A9E1-5E1989110EDD}" xr6:coauthVersionLast="47" xr6:coauthVersionMax="47" xr10:uidLastSave="{00000000-0000-0000-0000-000000000000}"/>
  <workbookProtection workbookAlgorithmName="SHA-512" workbookHashValue="UTQSyFZ2rss/Ag04H5WfAaYGcnT9e0fByFmUzZ2wiKmeorchquc9zB38E/ao6spkhqKaWJplm9YeQhVpUQkMJg==" workbookSaltValue="pncHFUUrbkg7xfPqfAW8Fg==" workbookSpinCount="100000" lockStructure="1"/>
  <bookViews>
    <workbookView xWindow="28680" yWindow="-2685" windowWidth="29040" windowHeight="15840" xr2:uid="{1CAC8C6F-4BA2-4820-BCE0-AB2078705070}"/>
  </bookViews>
  <sheets>
    <sheet name="Instructions" sheetId="14" r:id="rId1"/>
    <sheet name="LEA Report Page" sheetId="10" r:id="rId2"/>
    <sheet name="PIMS Input Page" sheetId="13" r:id="rId3"/>
    <sheet name="LEA Grant Counts" sheetId="11" state="hidden" r:id="rId4"/>
  </sheets>
  <definedNames>
    <definedName name="_xlnm._FilterDatabase" localSheetId="3" hidden="1">'LEA Grant Counts'!$B$4:$AL$828</definedName>
    <definedName name="_xlnm._FilterDatabase" localSheetId="1" hidden="1">'LEA Report Page'!$B$7:$AD$505</definedName>
    <definedName name="_xlnm._FilterDatabase" localSheetId="2" hidden="1">'PIMS Input Page'!$A$1:$U$546</definedName>
    <definedName name="_xlnm.Print_Area" localSheetId="1">'LEA Report Page'!$C$3:$K$525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5" i="10" l="1"/>
  <c r="K476" i="10"/>
  <c r="K452" i="10"/>
  <c r="K428" i="10"/>
  <c r="K404" i="10"/>
  <c r="K380" i="10"/>
  <c r="K317" i="10"/>
  <c r="K285" i="10"/>
  <c r="K268" i="10"/>
  <c r="K41" i="10"/>
  <c r="L504" i="10"/>
  <c r="L475" i="10"/>
  <c r="L451" i="10"/>
  <c r="L427" i="10"/>
  <c r="L403" i="10"/>
  <c r="L379" i="10"/>
  <c r="H271" i="13"/>
  <c r="H270" i="13"/>
  <c r="H269" i="13"/>
  <c r="H268" i="13"/>
  <c r="H267" i="13"/>
  <c r="H266" i="13"/>
  <c r="H265" i="13"/>
  <c r="H264" i="13"/>
  <c r="H263" i="13"/>
  <c r="H262" i="13"/>
  <c r="H261" i="13"/>
  <c r="H260" i="13"/>
  <c r="H259" i="13"/>
  <c r="H258" i="13"/>
  <c r="H257" i="13"/>
  <c r="H256" i="13"/>
  <c r="H255" i="13"/>
  <c r="H254" i="13"/>
  <c r="H253" i="13"/>
  <c r="H252" i="13"/>
  <c r="H251" i="13"/>
  <c r="H239" i="13"/>
  <c r="H238" i="13"/>
  <c r="H237" i="13"/>
  <c r="H236" i="13"/>
  <c r="H235" i="13"/>
  <c r="H234" i="13"/>
  <c r="H233" i="13"/>
  <c r="H232" i="13"/>
  <c r="H231" i="13"/>
  <c r="H230" i="13"/>
  <c r="H229" i="13"/>
  <c r="H250" i="13"/>
  <c r="H249" i="13"/>
  <c r="H248" i="13"/>
  <c r="H247" i="13"/>
  <c r="H246" i="13"/>
  <c r="H245" i="13"/>
  <c r="H244" i="13"/>
  <c r="H243" i="13"/>
  <c r="H242" i="13"/>
  <c r="H241" i="13"/>
  <c r="H240" i="13"/>
  <c r="H228" i="13"/>
  <c r="H227" i="13"/>
  <c r="H226" i="13"/>
  <c r="H225" i="13"/>
  <c r="H224" i="13"/>
  <c r="H223" i="13"/>
  <c r="H222" i="13"/>
  <c r="H221" i="13"/>
  <c r="H220" i="13"/>
  <c r="H219" i="13"/>
  <c r="H218" i="13"/>
  <c r="H217" i="13"/>
  <c r="H216" i="13"/>
  <c r="H215" i="13"/>
  <c r="H214" i="13"/>
  <c r="H213" i="13"/>
  <c r="H212" i="13"/>
  <c r="H211" i="13"/>
  <c r="H210" i="13"/>
  <c r="H209" i="13"/>
  <c r="H208" i="13"/>
  <c r="H207" i="13"/>
  <c r="H206" i="13"/>
  <c r="H205" i="13"/>
  <c r="H204" i="13"/>
  <c r="H203" i="13"/>
  <c r="H202" i="13"/>
  <c r="H201" i="13"/>
  <c r="H200" i="13"/>
  <c r="H199" i="13"/>
  <c r="H198" i="13"/>
  <c r="H197" i="13"/>
  <c r="H546" i="13"/>
  <c r="H545" i="13"/>
  <c r="L343" i="10"/>
  <c r="L342" i="10"/>
  <c r="L340" i="10"/>
  <c r="L339" i="10"/>
  <c r="L338" i="10"/>
  <c r="L337" i="10"/>
  <c r="L336" i="10"/>
  <c r="L335" i="10"/>
  <c r="L334" i="10"/>
  <c r="L333" i="10"/>
  <c r="L332" i="10"/>
  <c r="L331" i="10"/>
  <c r="J195" i="10"/>
  <c r="I195" i="10"/>
  <c r="H195" i="10"/>
  <c r="J187" i="10"/>
  <c r="I187" i="10"/>
  <c r="H187" i="10"/>
  <c r="J184" i="10"/>
  <c r="I184" i="10"/>
  <c r="H184" i="10"/>
  <c r="J171" i="10"/>
  <c r="I171" i="10"/>
  <c r="H171" i="10"/>
  <c r="M1" i="11"/>
  <c r="H330" i="13" l="1"/>
  <c r="H331" i="13"/>
  <c r="H332" i="13"/>
  <c r="H333" i="13"/>
  <c r="H326" i="13"/>
  <c r="H334" i="13"/>
  <c r="H329" i="13"/>
  <c r="H327" i="13"/>
  <c r="H328" i="13"/>
  <c r="H336" i="13"/>
  <c r="H197" i="10"/>
  <c r="I197" i="10"/>
  <c r="J197" i="10"/>
  <c r="H337" i="13"/>
  <c r="L9" i="10"/>
  <c r="L341" i="10" s="1"/>
  <c r="H335" i="13" s="1"/>
  <c r="E1" i="11"/>
  <c r="F1" i="11" s="1"/>
  <c r="G1" i="11" s="1"/>
  <c r="H1" i="11" s="1"/>
  <c r="I1" i="11" s="1"/>
  <c r="J1" i="11" s="1"/>
  <c r="K1" i="11" s="1"/>
  <c r="L1" i="11" s="1"/>
  <c r="N1" i="11" s="1"/>
  <c r="D1" i="11"/>
  <c r="M344" i="10" l="1"/>
  <c r="L344" i="10"/>
  <c r="H338" i="13" s="1"/>
  <c r="L348" i="10"/>
  <c r="L522" i="10"/>
  <c r="L523" i="10"/>
  <c r="P1" i="11"/>
  <c r="R1" i="11" s="1"/>
  <c r="S1" i="11" s="1"/>
  <c r="T1" i="11" s="1"/>
  <c r="U1" i="11" s="1"/>
  <c r="V1" i="11" s="1"/>
  <c r="W1" i="11" s="1"/>
  <c r="X1" i="11" s="1"/>
  <c r="Y1" i="11" s="1"/>
  <c r="Z1" i="11" s="1"/>
  <c r="AA1" i="11" s="1"/>
  <c r="AB1" i="11" s="1"/>
  <c r="AC1" i="11" s="1"/>
  <c r="O1" i="11"/>
  <c r="H284" i="13"/>
  <c r="H291" i="13"/>
  <c r="H34" i="13"/>
  <c r="J15" i="10"/>
  <c r="J14" i="10"/>
  <c r="J13" i="10"/>
  <c r="L345" i="10" l="1"/>
  <c r="J339" i="13"/>
  <c r="H544" i="13"/>
  <c r="H543" i="13"/>
  <c r="H542" i="13"/>
  <c r="H541" i="13"/>
  <c r="H540" i="13"/>
  <c r="H539" i="13"/>
  <c r="H538" i="13"/>
  <c r="H537" i="13"/>
  <c r="H536" i="13"/>
  <c r="J10" i="10"/>
  <c r="J203" i="10" l="1"/>
  <c r="A268" i="13"/>
  <c r="A264" i="13"/>
  <c r="A260" i="13"/>
  <c r="A256" i="13"/>
  <c r="A226" i="13"/>
  <c r="A218" i="13"/>
  <c r="A213" i="13"/>
  <c r="A209" i="13"/>
  <c r="A205" i="13"/>
  <c r="A202" i="13"/>
  <c r="A253" i="13"/>
  <c r="A248" i="13"/>
  <c r="A244" i="13"/>
  <c r="A240" i="13"/>
  <c r="A236" i="13"/>
  <c r="A232" i="13"/>
  <c r="A223" i="13"/>
  <c r="A199" i="13"/>
  <c r="J522" i="10"/>
  <c r="A271" i="13"/>
  <c r="A267" i="13"/>
  <c r="A263" i="13"/>
  <c r="A259" i="13"/>
  <c r="A255" i="13"/>
  <c r="A228" i="13"/>
  <c r="A220" i="13"/>
  <c r="A212" i="13"/>
  <c r="A208" i="13"/>
  <c r="A204" i="13"/>
  <c r="A252" i="13"/>
  <c r="A247" i="13"/>
  <c r="A243" i="13"/>
  <c r="A239" i="13"/>
  <c r="A235" i="13"/>
  <c r="A231" i="13"/>
  <c r="A225" i="13"/>
  <c r="A217" i="13"/>
  <c r="A201" i="13"/>
  <c r="A270" i="13"/>
  <c r="A266" i="13"/>
  <c r="A262" i="13"/>
  <c r="A258" i="13"/>
  <c r="A254" i="13"/>
  <c r="A222" i="13"/>
  <c r="A215" i="13"/>
  <c r="A211" i="13"/>
  <c r="A207" i="13"/>
  <c r="A198" i="13"/>
  <c r="A545" i="13"/>
  <c r="A251" i="13"/>
  <c r="A250" i="13"/>
  <c r="A246" i="13"/>
  <c r="A242" i="13"/>
  <c r="A238" i="13"/>
  <c r="A234" i="13"/>
  <c r="A230" i="13"/>
  <c r="A227" i="13"/>
  <c r="A219" i="13"/>
  <c r="A203" i="13"/>
  <c r="A338" i="13"/>
  <c r="A269" i="13"/>
  <c r="A265" i="13"/>
  <c r="A261" i="13"/>
  <c r="A257" i="13"/>
  <c r="A224" i="13"/>
  <c r="A216" i="13"/>
  <c r="A214" i="13"/>
  <c r="A210" i="13"/>
  <c r="A206" i="13"/>
  <c r="A200" i="13"/>
  <c r="A249" i="13"/>
  <c r="A245" i="13"/>
  <c r="A241" i="13"/>
  <c r="A237" i="13"/>
  <c r="A233" i="13"/>
  <c r="A229" i="13"/>
  <c r="A221" i="13"/>
  <c r="A197" i="13"/>
  <c r="A291" i="13"/>
  <c r="A284" i="13"/>
  <c r="J74" i="10"/>
  <c r="J320" i="10"/>
  <c r="J521" i="10"/>
  <c r="J101" i="10"/>
  <c r="J61" i="10"/>
  <c r="J520" i="10"/>
  <c r="J100" i="10"/>
  <c r="J519" i="10"/>
  <c r="J99" i="10"/>
  <c r="J518" i="10"/>
  <c r="J62" i="10"/>
  <c r="J517" i="10"/>
  <c r="J63" i="10"/>
  <c r="J231" i="10"/>
  <c r="J60" i="10"/>
  <c r="J217" i="10"/>
  <c r="J44" i="10"/>
  <c r="I16" i="10"/>
  <c r="J31" i="10"/>
  <c r="I18" i="10"/>
  <c r="A34" i="13"/>
  <c r="I17" i="10"/>
  <c r="A546" i="13"/>
  <c r="L262" i="10"/>
  <c r="J302" i="13" s="1"/>
  <c r="L485" i="10"/>
  <c r="J506" i="13" s="1"/>
  <c r="L484" i="10"/>
  <c r="J505" i="13" s="1"/>
  <c r="L478" i="10"/>
  <c r="J501" i="13" s="1"/>
  <c r="L455" i="10"/>
  <c r="L454" i="10"/>
  <c r="J469" i="13" s="1"/>
  <c r="L431" i="10"/>
  <c r="L430" i="10"/>
  <c r="J437" i="13" s="1"/>
  <c r="L407" i="10"/>
  <c r="L406" i="10"/>
  <c r="J405" i="13" s="1"/>
  <c r="L383" i="10"/>
  <c r="L382" i="10"/>
  <c r="J373" i="13" s="1"/>
  <c r="L359" i="10"/>
  <c r="L358" i="10"/>
  <c r="J341" i="13" s="1"/>
  <c r="L315" i="10"/>
  <c r="L316" i="10" s="1"/>
  <c r="U322" i="13" s="1"/>
  <c r="L314" i="10"/>
  <c r="L313" i="10"/>
  <c r="L312" i="10"/>
  <c r="L311" i="10"/>
  <c r="L310" i="10"/>
  <c r="L309" i="10"/>
  <c r="L305" i="10"/>
  <c r="J315" i="13" s="1"/>
  <c r="L283" i="10"/>
  <c r="L284" i="10" s="1"/>
  <c r="L282" i="10"/>
  <c r="L281" i="10"/>
  <c r="L280" i="10"/>
  <c r="L279" i="10"/>
  <c r="L278" i="10"/>
  <c r="L277" i="10"/>
  <c r="L271" i="10"/>
  <c r="J307" i="13" s="1"/>
  <c r="L266" i="10"/>
  <c r="L267" i="10" s="1"/>
  <c r="L265" i="10"/>
  <c r="L264" i="10"/>
  <c r="L263" i="10"/>
  <c r="L259" i="10"/>
  <c r="J301" i="13" s="1"/>
  <c r="L253" i="10"/>
  <c r="J300" i="13" s="1"/>
  <c r="L252" i="10"/>
  <c r="J299" i="13" s="1"/>
  <c r="L251" i="10"/>
  <c r="J298" i="13" s="1"/>
  <c r="L250" i="10"/>
  <c r="J297" i="13" s="1"/>
  <c r="L249" i="10"/>
  <c r="J296" i="13" s="1"/>
  <c r="L248" i="10"/>
  <c r="J295" i="13" s="1"/>
  <c r="L247" i="10"/>
  <c r="J294" i="13" s="1"/>
  <c r="L246" i="10"/>
  <c r="J293" i="13" s="1"/>
  <c r="L245" i="10"/>
  <c r="J292" i="13" s="1"/>
  <c r="L84" i="10"/>
  <c r="J33" i="13" s="1"/>
  <c r="L83" i="10"/>
  <c r="J32" i="13" s="1"/>
  <c r="L82" i="10"/>
  <c r="J31" i="13" s="1"/>
  <c r="L81" i="10"/>
  <c r="J30" i="13" s="1"/>
  <c r="H196" i="13"/>
  <c r="H195" i="13"/>
  <c r="H194" i="13"/>
  <c r="H193" i="13"/>
  <c r="H192" i="13"/>
  <c r="H191" i="13"/>
  <c r="H190" i="13"/>
  <c r="H189" i="13"/>
  <c r="H188" i="13"/>
  <c r="H180" i="13"/>
  <c r="L320" i="10"/>
  <c r="I321" i="10" s="1"/>
  <c r="J64" i="10" l="1"/>
  <c r="L49" i="10"/>
  <c r="L37" i="10"/>
  <c r="U339" i="13"/>
  <c r="L40" i="10"/>
  <c r="L38" i="10"/>
  <c r="L39" i="10"/>
  <c r="U340" i="13"/>
  <c r="L517" i="10"/>
  <c r="L518" i="10"/>
  <c r="L519" i="10"/>
  <c r="L520" i="10"/>
  <c r="L521" i="10"/>
  <c r="L512" i="10"/>
  <c r="L510" i="10"/>
  <c r="L511" i="10"/>
  <c r="L513" i="10"/>
  <c r="L50" i="10"/>
  <c r="L51" i="10"/>
  <c r="L52" i="10"/>
  <c r="M9" i="10"/>
  <c r="J470" i="13"/>
  <c r="J438" i="13"/>
  <c r="J406" i="13"/>
  <c r="J374" i="13"/>
  <c r="J342" i="13"/>
  <c r="J322" i="13"/>
  <c r="J321" i="13"/>
  <c r="J320" i="13"/>
  <c r="J319" i="13"/>
  <c r="J318" i="13"/>
  <c r="J317" i="13"/>
  <c r="J316" i="13"/>
  <c r="U314" i="13"/>
  <c r="U306" i="13"/>
  <c r="J314" i="13"/>
  <c r="J313" i="13"/>
  <c r="J312" i="13"/>
  <c r="J311" i="13"/>
  <c r="J310" i="13"/>
  <c r="J309" i="13"/>
  <c r="J308" i="13"/>
  <c r="J306" i="13"/>
  <c r="J305" i="13"/>
  <c r="J304" i="13"/>
  <c r="J303" i="13"/>
  <c r="I289" i="13"/>
  <c r="I288" i="13"/>
  <c r="I287" i="13"/>
  <c r="I286" i="13"/>
  <c r="I282" i="13"/>
  <c r="I281" i="13"/>
  <c r="I280" i="13"/>
  <c r="I279" i="13"/>
  <c r="I276" i="13"/>
  <c r="I275" i="13"/>
  <c r="I274" i="13"/>
  <c r="I273" i="13"/>
  <c r="I38" i="13"/>
  <c r="I37" i="13"/>
  <c r="I36" i="13"/>
  <c r="I35" i="13"/>
  <c r="U521" i="13"/>
  <c r="G507" i="13"/>
  <c r="G504" i="13"/>
  <c r="G503" i="13"/>
  <c r="G502" i="13"/>
  <c r="U486" i="13"/>
  <c r="G472" i="13"/>
  <c r="G471" i="13"/>
  <c r="U454" i="13"/>
  <c r="G440" i="13"/>
  <c r="G439" i="13"/>
  <c r="U422" i="13"/>
  <c r="G408" i="13"/>
  <c r="G407" i="13"/>
  <c r="I18" i="13" l="1"/>
  <c r="I17" i="13"/>
  <c r="I16" i="13"/>
  <c r="J10" i="13"/>
  <c r="I15" i="13"/>
  <c r="H325" i="13"/>
  <c r="J11" i="13"/>
  <c r="J12" i="13"/>
  <c r="J13" i="13"/>
  <c r="U390" i="13"/>
  <c r="G390" i="13"/>
  <c r="G389" i="13"/>
  <c r="G376" i="13"/>
  <c r="G375" i="13"/>
  <c r="U358" i="13"/>
  <c r="G372" i="13"/>
  <c r="G371" i="13"/>
  <c r="G370" i="13"/>
  <c r="G369" i="13"/>
  <c r="G368" i="13"/>
  <c r="G367" i="13"/>
  <c r="G366" i="13"/>
  <c r="G365" i="13"/>
  <c r="G364" i="13"/>
  <c r="G363" i="13"/>
  <c r="G362" i="13"/>
  <c r="G361" i="13"/>
  <c r="G360" i="13"/>
  <c r="G359" i="13"/>
  <c r="G358" i="13"/>
  <c r="G357" i="13"/>
  <c r="G356" i="13"/>
  <c r="G355" i="13"/>
  <c r="G354" i="13"/>
  <c r="G353" i="13"/>
  <c r="G352" i="13"/>
  <c r="G351" i="13"/>
  <c r="G350" i="13"/>
  <c r="G349" i="13"/>
  <c r="G348" i="13"/>
  <c r="G347" i="13"/>
  <c r="G346" i="13"/>
  <c r="G345" i="13"/>
  <c r="G344" i="13"/>
  <c r="G343" i="13"/>
  <c r="H323" i="13"/>
  <c r="H187" i="13"/>
  <c r="H272"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27" i="13"/>
  <c r="H26" i="13"/>
  <c r="H25" i="13"/>
  <c r="H24" i="13"/>
  <c r="H23" i="13"/>
  <c r="H22" i="13"/>
  <c r="H21" i="13"/>
  <c r="H20" i="13"/>
  <c r="H14" i="13"/>
  <c r="H9" i="13"/>
  <c r="H8" i="13"/>
  <c r="U7" i="13"/>
  <c r="U6" i="13"/>
  <c r="U5" i="13"/>
  <c r="U4" i="13"/>
  <c r="U3" i="13"/>
  <c r="U2" i="13"/>
  <c r="G431" i="13" l="1"/>
  <c r="G383" i="13"/>
  <c r="G424" i="13"/>
  <c r="G432" i="13"/>
  <c r="G425" i="13"/>
  <c r="G426" i="13"/>
  <c r="G434" i="13"/>
  <c r="G391" i="13"/>
  <c r="G427" i="13"/>
  <c r="G435" i="13"/>
  <c r="G397" i="13"/>
  <c r="G433" i="13"/>
  <c r="G428" i="13"/>
  <c r="G436" i="13"/>
  <c r="G398" i="13"/>
  <c r="G429" i="13"/>
  <c r="G381" i="13"/>
  <c r="G399" i="13"/>
  <c r="G430" i="13"/>
  <c r="G382" i="13"/>
  <c r="G410" i="13"/>
  <c r="G418" i="13"/>
  <c r="G411" i="13"/>
  <c r="G419" i="13"/>
  <c r="G417" i="13"/>
  <c r="G412" i="13"/>
  <c r="G420" i="13"/>
  <c r="G384" i="13"/>
  <c r="G392" i="13"/>
  <c r="G400" i="13"/>
  <c r="G413" i="13"/>
  <c r="G421" i="13"/>
  <c r="G377" i="13"/>
  <c r="G385" i="13"/>
  <c r="G393" i="13"/>
  <c r="G401" i="13"/>
  <c r="G409" i="13"/>
  <c r="G414" i="13"/>
  <c r="G422" i="13"/>
  <c r="G378" i="13"/>
  <c r="G386" i="13"/>
  <c r="G394" i="13"/>
  <c r="G402" i="13"/>
  <c r="G415" i="13"/>
  <c r="G423" i="13"/>
  <c r="G379" i="13"/>
  <c r="G387" i="13"/>
  <c r="G395" i="13"/>
  <c r="G403" i="13"/>
  <c r="G416" i="13"/>
  <c r="G380" i="13"/>
  <c r="G388" i="13"/>
  <c r="G396" i="13"/>
  <c r="G404" i="13"/>
  <c r="H140" i="13"/>
  <c r="H131"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82" i="13"/>
  <c r="H81" i="13"/>
  <c r="H80" i="13"/>
  <c r="H79" i="13"/>
  <c r="L11" i="10"/>
  <c r="B269" i="13" l="1"/>
  <c r="B261" i="13"/>
  <c r="B246" i="13"/>
  <c r="B238" i="13"/>
  <c r="B230" i="13"/>
  <c r="B215" i="13"/>
  <c r="B207" i="13"/>
  <c r="B268" i="13"/>
  <c r="B260" i="13"/>
  <c r="B245" i="13"/>
  <c r="B237" i="13"/>
  <c r="B229" i="13"/>
  <c r="B225" i="13"/>
  <c r="B221" i="13"/>
  <c r="B217" i="13"/>
  <c r="B214" i="13"/>
  <c r="B206" i="13"/>
  <c r="B201" i="13"/>
  <c r="B197" i="13"/>
  <c r="B265" i="13"/>
  <c r="B257" i="13"/>
  <c r="B252" i="13"/>
  <c r="B250" i="13"/>
  <c r="B242" i="13"/>
  <c r="B234" i="13"/>
  <c r="B211" i="13"/>
  <c r="B267" i="13"/>
  <c r="B259" i="13"/>
  <c r="B244" i="13"/>
  <c r="B236" i="13"/>
  <c r="B213" i="13"/>
  <c r="B205" i="13"/>
  <c r="B338" i="13"/>
  <c r="B266" i="13"/>
  <c r="B258" i="13"/>
  <c r="B253" i="13"/>
  <c r="B243" i="13"/>
  <c r="B235" i="13"/>
  <c r="B228" i="13"/>
  <c r="B224" i="13"/>
  <c r="B220" i="13"/>
  <c r="B216" i="13"/>
  <c r="B212" i="13"/>
  <c r="B204" i="13"/>
  <c r="B200" i="13"/>
  <c r="B264" i="13"/>
  <c r="B256" i="13"/>
  <c r="B251" i="13"/>
  <c r="B249" i="13"/>
  <c r="B241" i="13"/>
  <c r="B233" i="13"/>
  <c r="B227" i="13"/>
  <c r="B223" i="13"/>
  <c r="B219" i="13"/>
  <c r="B210" i="13"/>
  <c r="B203" i="13"/>
  <c r="B199" i="13"/>
  <c r="B545" i="13"/>
  <c r="B270" i="13"/>
  <c r="B262" i="13"/>
  <c r="B254" i="13"/>
  <c r="B247" i="13"/>
  <c r="B239" i="13"/>
  <c r="B231" i="13"/>
  <c r="B226" i="13"/>
  <c r="B222" i="13"/>
  <c r="B218" i="13"/>
  <c r="B208" i="13"/>
  <c r="B202" i="13"/>
  <c r="B198" i="13"/>
  <c r="B271" i="13"/>
  <c r="B263" i="13"/>
  <c r="B255" i="13"/>
  <c r="B248" i="13"/>
  <c r="B240" i="13"/>
  <c r="B232" i="13"/>
  <c r="B209" i="13"/>
  <c r="B284" i="13"/>
  <c r="B291" i="13"/>
  <c r="B546" i="13"/>
  <c r="B34" i="13"/>
  <c r="G451" i="13"/>
  <c r="G460" i="13"/>
  <c r="G464" i="13"/>
  <c r="G448" i="13"/>
  <c r="G446" i="13"/>
  <c r="G453" i="13"/>
  <c r="G450" i="13"/>
  <c r="G465" i="13"/>
  <c r="G466" i="13"/>
  <c r="G456" i="13"/>
  <c r="G454" i="13"/>
  <c r="G445" i="13"/>
  <c r="G444" i="13"/>
  <c r="G461" i="13"/>
  <c r="G462" i="13"/>
  <c r="G455" i="13"/>
  <c r="G447" i="13"/>
  <c r="G443" i="13"/>
  <c r="G441" i="13"/>
  <c r="G449" i="13"/>
  <c r="G442" i="13"/>
  <c r="G458" i="13"/>
  <c r="G452" i="13"/>
  <c r="G467" i="13"/>
  <c r="G463" i="13"/>
  <c r="G459" i="13"/>
  <c r="G468" i="13"/>
  <c r="G457" i="13"/>
  <c r="B544" i="13"/>
  <c r="B536" i="13"/>
  <c r="B528" i="13"/>
  <c r="B520" i="13"/>
  <c r="B512" i="13"/>
  <c r="B504" i="13"/>
  <c r="B496" i="13"/>
  <c r="B488" i="13"/>
  <c r="B480" i="13"/>
  <c r="B472" i="13"/>
  <c r="B464" i="13"/>
  <c r="B456" i="13"/>
  <c r="B448" i="13"/>
  <c r="B440" i="13"/>
  <c r="B432" i="13"/>
  <c r="B424" i="13"/>
  <c r="B416" i="13"/>
  <c r="B408" i="13"/>
  <c r="B400" i="13"/>
  <c r="B392" i="13"/>
  <c r="B384" i="13"/>
  <c r="B376" i="13"/>
  <c r="B368" i="13"/>
  <c r="B360" i="13"/>
  <c r="B352" i="13"/>
  <c r="B344" i="13"/>
  <c r="B335" i="13"/>
  <c r="B327" i="13"/>
  <c r="B319" i="13"/>
  <c r="B193" i="13"/>
  <c r="B313" i="13"/>
  <c r="B305" i="13"/>
  <c r="B297" i="13"/>
  <c r="B288" i="13"/>
  <c r="B279" i="13"/>
  <c r="B186" i="13"/>
  <c r="B178" i="13"/>
  <c r="B170" i="13"/>
  <c r="B162" i="13"/>
  <c r="B154" i="13"/>
  <c r="B146" i="13"/>
  <c r="B138" i="13"/>
  <c r="B130" i="13"/>
  <c r="B122" i="13"/>
  <c r="B114" i="13"/>
  <c r="B106" i="13"/>
  <c r="B98" i="13"/>
  <c r="B90" i="13"/>
  <c r="B82" i="13"/>
  <c r="B74" i="13"/>
  <c r="B66" i="13"/>
  <c r="B58" i="13"/>
  <c r="B50" i="13"/>
  <c r="B42" i="13"/>
  <c r="B33" i="13"/>
  <c r="B25" i="13"/>
  <c r="B17" i="13"/>
  <c r="B9" i="13"/>
  <c r="B484" i="13"/>
  <c r="B396" i="13"/>
  <c r="B364" i="13"/>
  <c r="B331" i="13"/>
  <c r="B301" i="13"/>
  <c r="B182" i="13"/>
  <c r="B142" i="13"/>
  <c r="B110" i="13"/>
  <c r="B70" i="13"/>
  <c r="B38" i="13"/>
  <c r="B539" i="13"/>
  <c r="B467" i="13"/>
  <c r="B419" i="13"/>
  <c r="B371" i="13"/>
  <c r="B330" i="13"/>
  <c r="B308" i="13"/>
  <c r="B181" i="13"/>
  <c r="B157" i="13"/>
  <c r="B125" i="13"/>
  <c r="B85" i="13"/>
  <c r="B61" i="13"/>
  <c r="B543" i="13"/>
  <c r="B535" i="13"/>
  <c r="B527" i="13"/>
  <c r="B519" i="13"/>
  <c r="B511" i="13"/>
  <c r="B503" i="13"/>
  <c r="B495" i="13"/>
  <c r="B487" i="13"/>
  <c r="B479" i="13"/>
  <c r="B471" i="13"/>
  <c r="B463" i="13"/>
  <c r="B455" i="13"/>
  <c r="B447" i="13"/>
  <c r="B439" i="13"/>
  <c r="B431" i="13"/>
  <c r="B423" i="13"/>
  <c r="B415" i="13"/>
  <c r="B407" i="13"/>
  <c r="B399" i="13"/>
  <c r="B391" i="13"/>
  <c r="B383" i="13"/>
  <c r="B375" i="13"/>
  <c r="B367" i="13"/>
  <c r="B359" i="13"/>
  <c r="B351" i="13"/>
  <c r="B343" i="13"/>
  <c r="B334" i="13"/>
  <c r="B326" i="13"/>
  <c r="B318" i="13"/>
  <c r="B192" i="13"/>
  <c r="B312" i="13"/>
  <c r="B304" i="13"/>
  <c r="B296" i="13"/>
  <c r="B287" i="13"/>
  <c r="B278" i="13"/>
  <c r="B185" i="13"/>
  <c r="B177" i="13"/>
  <c r="B169" i="13"/>
  <c r="B161" i="13"/>
  <c r="B153" i="13"/>
  <c r="B145" i="13"/>
  <c r="B137" i="13"/>
  <c r="B129" i="13"/>
  <c r="B121" i="13"/>
  <c r="B113" i="13"/>
  <c r="B105" i="13"/>
  <c r="B97" i="13"/>
  <c r="B89" i="13"/>
  <c r="B81" i="13"/>
  <c r="B73" i="13"/>
  <c r="B65" i="13"/>
  <c r="B57" i="13"/>
  <c r="B49" i="13"/>
  <c r="B41" i="13"/>
  <c r="B32" i="13"/>
  <c r="B24" i="13"/>
  <c r="B16" i="13"/>
  <c r="B8" i="13"/>
  <c r="B492" i="13"/>
  <c r="B388" i="13"/>
  <c r="B356" i="13"/>
  <c r="B315" i="13"/>
  <c r="B293" i="13"/>
  <c r="B174" i="13"/>
  <c r="B150" i="13"/>
  <c r="B102" i="13"/>
  <c r="B62" i="13"/>
  <c r="B21" i="13"/>
  <c r="B531" i="13"/>
  <c r="B475" i="13"/>
  <c r="B427" i="13"/>
  <c r="B379" i="13"/>
  <c r="B339" i="13"/>
  <c r="B300" i="13"/>
  <c r="B274" i="13"/>
  <c r="B149" i="13"/>
  <c r="B117" i="13"/>
  <c r="B93" i="13"/>
  <c r="B53" i="13"/>
  <c r="B542" i="13"/>
  <c r="B534" i="13"/>
  <c r="B526" i="13"/>
  <c r="B518" i="13"/>
  <c r="B510" i="13"/>
  <c r="B502" i="13"/>
  <c r="B494" i="13"/>
  <c r="B486" i="13"/>
  <c r="B478" i="13"/>
  <c r="B470" i="13"/>
  <c r="B462" i="13"/>
  <c r="B454" i="13"/>
  <c r="B446" i="13"/>
  <c r="B438" i="13"/>
  <c r="B430" i="13"/>
  <c r="B422" i="13"/>
  <c r="B414" i="13"/>
  <c r="B406" i="13"/>
  <c r="B398" i="13"/>
  <c r="B390" i="13"/>
  <c r="B382" i="13"/>
  <c r="B374" i="13"/>
  <c r="B366" i="13"/>
  <c r="B358" i="13"/>
  <c r="B350" i="13"/>
  <c r="B342" i="13"/>
  <c r="B333" i="13"/>
  <c r="B325" i="13"/>
  <c r="B317" i="13"/>
  <c r="B191" i="13"/>
  <c r="B311" i="13"/>
  <c r="B303" i="13"/>
  <c r="B295" i="13"/>
  <c r="B286" i="13"/>
  <c r="B277" i="13"/>
  <c r="B184" i="13"/>
  <c r="B176" i="13"/>
  <c r="B168" i="13"/>
  <c r="B160" i="13"/>
  <c r="B152" i="13"/>
  <c r="B144" i="13"/>
  <c r="B136" i="13"/>
  <c r="B128" i="13"/>
  <c r="B120" i="13"/>
  <c r="B112" i="13"/>
  <c r="B104" i="13"/>
  <c r="B96" i="13"/>
  <c r="B88" i="13"/>
  <c r="B80" i="13"/>
  <c r="B72" i="13"/>
  <c r="B64" i="13"/>
  <c r="B56" i="13"/>
  <c r="B48" i="13"/>
  <c r="B40" i="13"/>
  <c r="B31" i="13"/>
  <c r="B23" i="13"/>
  <c r="B15" i="13"/>
  <c r="B7" i="13"/>
  <c r="B500" i="13"/>
  <c r="B428" i="13"/>
  <c r="B404" i="13"/>
  <c r="B372" i="13"/>
  <c r="B340" i="13"/>
  <c r="B309" i="13"/>
  <c r="B283" i="13"/>
  <c r="B166" i="13"/>
  <c r="B126" i="13"/>
  <c r="B94" i="13"/>
  <c r="B54" i="13"/>
  <c r="B13" i="13"/>
  <c r="B523" i="13"/>
  <c r="B499" i="13"/>
  <c r="B491" i="13"/>
  <c r="B483" i="13"/>
  <c r="B459" i="13"/>
  <c r="B435" i="13"/>
  <c r="B411" i="13"/>
  <c r="B387" i="13"/>
  <c r="B355" i="13"/>
  <c r="B196" i="13"/>
  <c r="B282" i="13"/>
  <c r="B165" i="13"/>
  <c r="B133" i="13"/>
  <c r="B109" i="13"/>
  <c r="B77" i="13"/>
  <c r="B541" i="13"/>
  <c r="B533" i="13"/>
  <c r="B525" i="13"/>
  <c r="B517" i="13"/>
  <c r="B509" i="13"/>
  <c r="B501" i="13"/>
  <c r="B493" i="13"/>
  <c r="B485" i="13"/>
  <c r="B477" i="13"/>
  <c r="B469" i="13"/>
  <c r="B461" i="13"/>
  <c r="B453" i="13"/>
  <c r="B445" i="13"/>
  <c r="B437" i="13"/>
  <c r="B429" i="13"/>
  <c r="B421" i="13"/>
  <c r="B413" i="13"/>
  <c r="B405" i="13"/>
  <c r="B397" i="13"/>
  <c r="B389" i="13"/>
  <c r="B381" i="13"/>
  <c r="B373" i="13"/>
  <c r="B365" i="13"/>
  <c r="B357" i="13"/>
  <c r="B349" i="13"/>
  <c r="B341" i="13"/>
  <c r="B332" i="13"/>
  <c r="B324" i="13"/>
  <c r="B316" i="13"/>
  <c r="B190" i="13"/>
  <c r="B310" i="13"/>
  <c r="B302" i="13"/>
  <c r="B294" i="13"/>
  <c r="B285" i="13"/>
  <c r="B276" i="13"/>
  <c r="B183" i="13"/>
  <c r="B175" i="13"/>
  <c r="B167" i="13"/>
  <c r="B159" i="13"/>
  <c r="B151" i="13"/>
  <c r="B143" i="13"/>
  <c r="B135" i="13"/>
  <c r="B127" i="13"/>
  <c r="B119" i="13"/>
  <c r="B111" i="13"/>
  <c r="B103" i="13"/>
  <c r="B95" i="13"/>
  <c r="B87" i="13"/>
  <c r="B79" i="13"/>
  <c r="B71" i="13"/>
  <c r="B63" i="13"/>
  <c r="B55" i="13"/>
  <c r="B47" i="13"/>
  <c r="B39" i="13"/>
  <c r="B30" i="13"/>
  <c r="B22" i="13"/>
  <c r="B14" i="13"/>
  <c r="B6" i="13"/>
  <c r="B516" i="13"/>
  <c r="B323" i="13"/>
  <c r="B158" i="13"/>
  <c r="B118" i="13"/>
  <c r="B78" i="13"/>
  <c r="B46" i="13"/>
  <c r="B5" i="13"/>
  <c r="B515" i="13"/>
  <c r="B443" i="13"/>
  <c r="B395" i="13"/>
  <c r="B363" i="13"/>
  <c r="B322" i="13"/>
  <c r="B292" i="13"/>
  <c r="B173" i="13"/>
  <c r="B141" i="13"/>
  <c r="B101" i="13"/>
  <c r="B69" i="13"/>
  <c r="B540" i="13"/>
  <c r="B532" i="13"/>
  <c r="B524" i="13"/>
  <c r="B508" i="13"/>
  <c r="B476" i="13"/>
  <c r="B468" i="13"/>
  <c r="B460" i="13"/>
  <c r="B452" i="13"/>
  <c r="B444" i="13"/>
  <c r="B436" i="13"/>
  <c r="B420" i="13"/>
  <c r="B412" i="13"/>
  <c r="B380" i="13"/>
  <c r="B348" i="13"/>
  <c r="B189" i="13"/>
  <c r="B275" i="13"/>
  <c r="B134" i="13"/>
  <c r="B86" i="13"/>
  <c r="B29" i="13"/>
  <c r="B507" i="13"/>
  <c r="B451" i="13"/>
  <c r="B403" i="13"/>
  <c r="B347" i="13"/>
  <c r="B188" i="13"/>
  <c r="B538" i="13"/>
  <c r="B530" i="13"/>
  <c r="B522" i="13"/>
  <c r="B514" i="13"/>
  <c r="B506" i="13"/>
  <c r="B498" i="13"/>
  <c r="B490" i="13"/>
  <c r="B482" i="13"/>
  <c r="B474" i="13"/>
  <c r="B466" i="13"/>
  <c r="B458" i="13"/>
  <c r="B450" i="13"/>
  <c r="B442" i="13"/>
  <c r="B434" i="13"/>
  <c r="B426" i="13"/>
  <c r="B418" i="13"/>
  <c r="B410" i="13"/>
  <c r="B402" i="13"/>
  <c r="B394" i="13"/>
  <c r="B386" i="13"/>
  <c r="B378" i="13"/>
  <c r="B370" i="13"/>
  <c r="B362" i="13"/>
  <c r="B354" i="13"/>
  <c r="B346" i="13"/>
  <c r="B337" i="13"/>
  <c r="B329" i="13"/>
  <c r="B321" i="13"/>
  <c r="B195" i="13"/>
  <c r="B187" i="13"/>
  <c r="B307" i="13"/>
  <c r="B299" i="13"/>
  <c r="B290" i="13"/>
  <c r="B281" i="13"/>
  <c r="B273" i="13"/>
  <c r="B180" i="13"/>
  <c r="B172" i="13"/>
  <c r="B164" i="13"/>
  <c r="B156" i="13"/>
  <c r="B148" i="13"/>
  <c r="B140" i="13"/>
  <c r="B132" i="13"/>
  <c r="B124" i="13"/>
  <c r="B116" i="13"/>
  <c r="B108" i="13"/>
  <c r="B100" i="13"/>
  <c r="B92" i="13"/>
  <c r="B84" i="13"/>
  <c r="B76" i="13"/>
  <c r="B68" i="13"/>
  <c r="B60" i="13"/>
  <c r="B52" i="13"/>
  <c r="B44" i="13"/>
  <c r="B36" i="13"/>
  <c r="B27" i="13"/>
  <c r="B19" i="13"/>
  <c r="B11" i="13"/>
  <c r="B3" i="13"/>
  <c r="B537" i="13"/>
  <c r="B529" i="13"/>
  <c r="B521" i="13"/>
  <c r="B513" i="13"/>
  <c r="B505" i="13"/>
  <c r="B497" i="13"/>
  <c r="B489" i="13"/>
  <c r="B481" i="13"/>
  <c r="B473" i="13"/>
  <c r="B465" i="13"/>
  <c r="B457" i="13"/>
  <c r="B449" i="13"/>
  <c r="B441" i="13"/>
  <c r="B433" i="13"/>
  <c r="B425" i="13"/>
  <c r="B417" i="13"/>
  <c r="B409" i="13"/>
  <c r="B401" i="13"/>
  <c r="B393" i="13"/>
  <c r="B385" i="13"/>
  <c r="B377" i="13"/>
  <c r="B369" i="13"/>
  <c r="B361" i="13"/>
  <c r="B353" i="13"/>
  <c r="B345" i="13"/>
  <c r="B336" i="13"/>
  <c r="B328" i="13"/>
  <c r="B194" i="13"/>
  <c r="B171" i="13"/>
  <c r="B107" i="13"/>
  <c r="B45" i="13"/>
  <c r="B12" i="13"/>
  <c r="B314" i="13"/>
  <c r="B163" i="13"/>
  <c r="B99" i="13"/>
  <c r="B43" i="13"/>
  <c r="B10" i="13"/>
  <c r="B147" i="13"/>
  <c r="B83" i="13"/>
  <c r="B35" i="13"/>
  <c r="B289" i="13"/>
  <c r="B75" i="13"/>
  <c r="B131" i="13"/>
  <c r="B272" i="13"/>
  <c r="B320" i="13"/>
  <c r="B18" i="13"/>
  <c r="B306" i="13"/>
  <c r="B155" i="13"/>
  <c r="B91" i="13"/>
  <c r="B37" i="13"/>
  <c r="B4" i="13"/>
  <c r="B139" i="13"/>
  <c r="B28" i="13"/>
  <c r="B67" i="13"/>
  <c r="B123" i="13"/>
  <c r="B20" i="13"/>
  <c r="B115" i="13"/>
  <c r="B298" i="13"/>
  <c r="B2" i="13"/>
  <c r="B280" i="13"/>
  <c r="B26" i="13"/>
  <c r="B59" i="13"/>
  <c r="B179" i="13"/>
  <c r="B51" i="13"/>
  <c r="G534" i="13" l="1"/>
  <c r="G499" i="13"/>
  <c r="G524" i="13"/>
  <c r="G489" i="13"/>
  <c r="G516" i="13"/>
  <c r="G481" i="13"/>
  <c r="G487" i="13"/>
  <c r="G522" i="13"/>
  <c r="G477" i="13"/>
  <c r="G512" i="13"/>
  <c r="G532" i="13"/>
  <c r="G497" i="13"/>
  <c r="G515" i="13"/>
  <c r="G480" i="13"/>
  <c r="G494" i="13"/>
  <c r="G529" i="13"/>
  <c r="G486" i="13"/>
  <c r="G521" i="13"/>
  <c r="G531" i="13"/>
  <c r="G496" i="13"/>
  <c r="G473" i="13"/>
  <c r="G508" i="13"/>
  <c r="G526" i="13"/>
  <c r="G491" i="13"/>
  <c r="G525" i="13"/>
  <c r="G490" i="13"/>
  <c r="G492" i="13"/>
  <c r="G527" i="13"/>
  <c r="G510" i="13"/>
  <c r="G475" i="13"/>
  <c r="G493" i="13"/>
  <c r="G528" i="13"/>
  <c r="G523" i="13"/>
  <c r="G488" i="13"/>
  <c r="G485" i="13"/>
  <c r="G520" i="13"/>
  <c r="G484" i="13"/>
  <c r="G519" i="13"/>
  <c r="G500" i="13"/>
  <c r="G535" i="13"/>
  <c r="G509" i="13"/>
  <c r="G474" i="13"/>
  <c r="G533" i="13"/>
  <c r="G498" i="13"/>
  <c r="G518" i="13"/>
  <c r="G483" i="13"/>
  <c r="G517" i="13"/>
  <c r="G482" i="13"/>
  <c r="G530" i="13"/>
  <c r="G495" i="13"/>
  <c r="G479" i="13"/>
  <c r="G514" i="13"/>
  <c r="G476" i="13"/>
  <c r="G511" i="13"/>
  <c r="G478" i="13"/>
  <c r="G513" i="13"/>
  <c r="H128" i="13"/>
  <c r="H145" i="13"/>
  <c r="H142" i="13"/>
  <c r="H122" i="13"/>
  <c r="H136" i="13"/>
  <c r="H118" i="13"/>
  <c r="H148" i="13"/>
  <c r="H127" i="13"/>
  <c r="H144" i="13"/>
  <c r="H139" i="13"/>
  <c r="H147" i="13"/>
  <c r="H121" i="13"/>
  <c r="H135" i="13"/>
  <c r="H130" i="13"/>
  <c r="H138" i="13"/>
  <c r="H167" i="13"/>
  <c r="H126" i="13"/>
  <c r="H143" i="13"/>
  <c r="H124" i="13"/>
  <c r="H129" i="13"/>
  <c r="H149" i="13"/>
  <c r="H120" i="13"/>
  <c r="H134" i="13"/>
  <c r="H150" i="13"/>
  <c r="H116" i="13"/>
  <c r="H123" i="13"/>
  <c r="H146" i="13"/>
  <c r="H125" i="13"/>
  <c r="H141" i="13"/>
  <c r="H176" i="13"/>
  <c r="H115" i="13"/>
  <c r="H137" i="13"/>
  <c r="H133" i="13"/>
  <c r="H119" i="13"/>
  <c r="H132" i="13"/>
  <c r="H117" i="13"/>
  <c r="I503" i="10"/>
  <c r="I474" i="10"/>
  <c r="I450" i="10"/>
  <c r="I426" i="10"/>
  <c r="I402" i="10"/>
  <c r="I378" i="10"/>
  <c r="I344" i="10"/>
  <c r="I315" i="10"/>
  <c r="I283" i="10"/>
  <c r="I266" i="10"/>
  <c r="K142" i="10"/>
  <c r="J142" i="10"/>
  <c r="I142" i="10"/>
  <c r="H142" i="10"/>
  <c r="K131" i="10"/>
  <c r="J131" i="10"/>
  <c r="I131" i="10"/>
  <c r="H131" i="10"/>
  <c r="K120" i="10"/>
  <c r="J120" i="10"/>
  <c r="I120" i="10"/>
  <c r="H120" i="10"/>
  <c r="K78" i="10"/>
  <c r="K85" i="10" s="1"/>
  <c r="K76" i="10"/>
  <c r="K71" i="10"/>
  <c r="K64" i="10"/>
  <c r="K46" i="10"/>
  <c r="K53" i="10" s="1"/>
  <c r="L53" i="10" s="1"/>
  <c r="I19" i="13" l="1"/>
  <c r="H28" i="13"/>
  <c r="K88" i="10"/>
  <c r="K153" i="10"/>
  <c r="K155" i="10" s="1"/>
  <c r="J153" i="10"/>
  <c r="J155" i="10" s="1"/>
  <c r="I153" i="10"/>
  <c r="I155" i="10" s="1"/>
  <c r="H151" i="13"/>
  <c r="H162" i="13"/>
  <c r="H154" i="13"/>
  <c r="H183" i="13"/>
  <c r="H163" i="13"/>
  <c r="H153" i="10"/>
  <c r="H155" i="10" s="1"/>
  <c r="H168" i="13"/>
  <c r="H182" i="13"/>
  <c r="H186" i="13"/>
  <c r="H160" i="13"/>
  <c r="H171" i="13"/>
  <c r="H172" i="13"/>
  <c r="H177" i="13"/>
  <c r="H181" i="13"/>
  <c r="H173" i="13"/>
  <c r="H185" i="13"/>
  <c r="H179" i="13"/>
  <c r="H175" i="13"/>
  <c r="H155" i="13"/>
  <c r="H159" i="13"/>
  <c r="H170" i="13"/>
  <c r="H174" i="13"/>
  <c r="H184" i="13"/>
  <c r="H161" i="13"/>
  <c r="H157" i="13"/>
  <c r="H158" i="13"/>
  <c r="H164" i="13"/>
  <c r="H29" i="13"/>
  <c r="H165" i="13"/>
  <c r="H153" i="13"/>
  <c r="H169" i="13"/>
  <c r="H152" i="13"/>
  <c r="H156" i="13"/>
  <c r="H166" i="13"/>
  <c r="H178" i="13"/>
  <c r="A542" i="13"/>
  <c r="A534" i="13"/>
  <c r="A526" i="13"/>
  <c r="A518" i="13"/>
  <c r="A510" i="13"/>
  <c r="A502" i="13"/>
  <c r="A494" i="13"/>
  <c r="A486" i="13"/>
  <c r="A478" i="13"/>
  <c r="A470" i="13"/>
  <c r="A462" i="13"/>
  <c r="A454" i="13"/>
  <c r="A446" i="13"/>
  <c r="A438" i="13"/>
  <c r="A430" i="13"/>
  <c r="A422" i="13"/>
  <c r="A414" i="13"/>
  <c r="A406" i="13"/>
  <c r="A398" i="13"/>
  <c r="A390" i="13"/>
  <c r="A382" i="13"/>
  <c r="A374" i="13"/>
  <c r="A366" i="13"/>
  <c r="A358" i="13"/>
  <c r="A350" i="13"/>
  <c r="A342" i="13"/>
  <c r="A333" i="13"/>
  <c r="A325" i="13"/>
  <c r="A317" i="13"/>
  <c r="A191" i="13"/>
  <c r="A311" i="13"/>
  <c r="A303" i="13"/>
  <c r="A295" i="13"/>
  <c r="A286" i="13"/>
  <c r="A277" i="13"/>
  <c r="A184" i="13"/>
  <c r="A176" i="13"/>
  <c r="A168" i="13"/>
  <c r="A160" i="13"/>
  <c r="A152" i="13"/>
  <c r="A144" i="13"/>
  <c r="A136" i="13"/>
  <c r="A128" i="13"/>
  <c r="A120" i="13"/>
  <c r="A112" i="13"/>
  <c r="A104" i="13"/>
  <c r="A96" i="13"/>
  <c r="A88" i="13"/>
  <c r="A80" i="13"/>
  <c r="A72" i="13"/>
  <c r="A64" i="13"/>
  <c r="A56" i="13"/>
  <c r="A48" i="13"/>
  <c r="A40" i="13"/>
  <c r="A31" i="13"/>
  <c r="A23" i="13"/>
  <c r="A15" i="13"/>
  <c r="A7" i="13"/>
  <c r="A541" i="13"/>
  <c r="A533" i="13"/>
  <c r="A525" i="13"/>
  <c r="A517" i="13"/>
  <c r="A509" i="13"/>
  <c r="A501" i="13"/>
  <c r="A493" i="13"/>
  <c r="A485" i="13"/>
  <c r="A477" i="13"/>
  <c r="A469" i="13"/>
  <c r="A461" i="13"/>
  <c r="A453" i="13"/>
  <c r="A445" i="13"/>
  <c r="A437" i="13"/>
  <c r="A429" i="13"/>
  <c r="A421" i="13"/>
  <c r="A413" i="13"/>
  <c r="A397" i="13"/>
  <c r="A389" i="13"/>
  <c r="A381" i="13"/>
  <c r="A373" i="13"/>
  <c r="A365" i="13"/>
  <c r="A357" i="13"/>
  <c r="A349" i="13"/>
  <c r="A341" i="13"/>
  <c r="A332" i="13"/>
  <c r="A324" i="13"/>
  <c r="A538" i="13"/>
  <c r="A530" i="13"/>
  <c r="A522" i="13"/>
  <c r="A514" i="13"/>
  <c r="A506" i="13"/>
  <c r="A498" i="13"/>
  <c r="A490" i="13"/>
  <c r="A482" i="13"/>
  <c r="A474" i="13"/>
  <c r="A466" i="13"/>
  <c r="A458" i="13"/>
  <c r="A450" i="13"/>
  <c r="A442" i="13"/>
  <c r="A434" i="13"/>
  <c r="A426" i="13"/>
  <c r="A418" i="13"/>
  <c r="A410" i="13"/>
  <c r="A402" i="13"/>
  <c r="A394" i="13"/>
  <c r="A386" i="13"/>
  <c r="A378" i="13"/>
  <c r="A370" i="13"/>
  <c r="A362" i="13"/>
  <c r="A354" i="13"/>
  <c r="A346" i="13"/>
  <c r="A337" i="13"/>
  <c r="A329" i="13"/>
  <c r="A321" i="13"/>
  <c r="A195" i="13"/>
  <c r="A187" i="13"/>
  <c r="A307" i="13"/>
  <c r="A299" i="13"/>
  <c r="A290" i="13"/>
  <c r="A281" i="13"/>
  <c r="A273" i="13"/>
  <c r="A180" i="13"/>
  <c r="A172" i="13"/>
  <c r="A164" i="13"/>
  <c r="A156" i="13"/>
  <c r="A148" i="13"/>
  <c r="A140" i="13"/>
  <c r="A132" i="13"/>
  <c r="A124" i="13"/>
  <c r="A116" i="13"/>
  <c r="A108" i="13"/>
  <c r="A100" i="13"/>
  <c r="A92" i="13"/>
  <c r="A84" i="13"/>
  <c r="A76" i="13"/>
  <c r="A68" i="13"/>
  <c r="A60" i="13"/>
  <c r="A52" i="13"/>
  <c r="A44" i="13"/>
  <c r="A36" i="13"/>
  <c r="A27" i="13"/>
  <c r="A19" i="13"/>
  <c r="A11" i="13"/>
  <c r="A3" i="13"/>
  <c r="A537" i="13"/>
  <c r="A529" i="13"/>
  <c r="A521" i="13"/>
  <c r="A513" i="13"/>
  <c r="A505" i="13"/>
  <c r="A497" i="13"/>
  <c r="A489" i="13"/>
  <c r="A481" i="13"/>
  <c r="A473" i="13"/>
  <c r="A465" i="13"/>
  <c r="A457" i="13"/>
  <c r="A449" i="13"/>
  <c r="A441" i="13"/>
  <c r="A433" i="13"/>
  <c r="A425" i="13"/>
  <c r="A417" i="13"/>
  <c r="A409" i="13"/>
  <c r="A401" i="13"/>
  <c r="A393" i="13"/>
  <c r="A385" i="13"/>
  <c r="A377" i="13"/>
  <c r="A369" i="13"/>
  <c r="A361" i="13"/>
  <c r="A353" i="13"/>
  <c r="A345" i="13"/>
  <c r="A543" i="13"/>
  <c r="A463" i="13"/>
  <c r="A447" i="13"/>
  <c r="A431" i="13"/>
  <c r="A415" i="13"/>
  <c r="A400" i="13"/>
  <c r="A384" i="13"/>
  <c r="A368" i="13"/>
  <c r="A323" i="13"/>
  <c r="A301" i="13"/>
  <c r="A278" i="13"/>
  <c r="A161" i="13"/>
  <c r="A118" i="13"/>
  <c r="A75" i="13"/>
  <c r="A21" i="13"/>
  <c r="A95" i="13"/>
  <c r="A20" i="13"/>
  <c r="A540" i="13"/>
  <c r="A524" i="13"/>
  <c r="A508" i="13"/>
  <c r="A492" i="13"/>
  <c r="A476" i="13"/>
  <c r="A460" i="13"/>
  <c r="A444" i="13"/>
  <c r="A428" i="13"/>
  <c r="A412" i="13"/>
  <c r="A399" i="13"/>
  <c r="A383" i="13"/>
  <c r="A367" i="13"/>
  <c r="A351" i="13"/>
  <c r="A335" i="13"/>
  <c r="A322" i="13"/>
  <c r="A193" i="13"/>
  <c r="A310" i="13"/>
  <c r="A300" i="13"/>
  <c r="A288" i="13"/>
  <c r="A276" i="13"/>
  <c r="A181" i="13"/>
  <c r="A170" i="13"/>
  <c r="A159" i="13"/>
  <c r="A149" i="13"/>
  <c r="A85" i="13"/>
  <c r="A74" i="13"/>
  <c r="A42" i="13"/>
  <c r="A539" i="13"/>
  <c r="A523" i="13"/>
  <c r="A507" i="13"/>
  <c r="A491" i="13"/>
  <c r="A475" i="13"/>
  <c r="A459" i="13"/>
  <c r="A443" i="13"/>
  <c r="A427" i="13"/>
  <c r="A411" i="13"/>
  <c r="A396" i="13"/>
  <c r="A380" i="13"/>
  <c r="A364" i="13"/>
  <c r="A348" i="13"/>
  <c r="A334" i="13"/>
  <c r="A320" i="13"/>
  <c r="A192" i="13"/>
  <c r="A309" i="13"/>
  <c r="A298" i="13"/>
  <c r="A287" i="13"/>
  <c r="A275" i="13"/>
  <c r="A179" i="13"/>
  <c r="A169" i="13"/>
  <c r="A158" i="13"/>
  <c r="A147" i="13"/>
  <c r="A137" i="13"/>
  <c r="A126" i="13"/>
  <c r="A115" i="13"/>
  <c r="A105" i="13"/>
  <c r="A94" i="13"/>
  <c r="A83" i="13"/>
  <c r="A73" i="13"/>
  <c r="A62" i="13"/>
  <c r="A51" i="13"/>
  <c r="A41" i="13"/>
  <c r="A29" i="13"/>
  <c r="A18" i="13"/>
  <c r="A8" i="13"/>
  <c r="A536" i="13"/>
  <c r="A520" i="13"/>
  <c r="A504" i="13"/>
  <c r="A488" i="13"/>
  <c r="A472" i="13"/>
  <c r="A456" i="13"/>
  <c r="A440" i="13"/>
  <c r="A424" i="13"/>
  <c r="A408" i="13"/>
  <c r="A395" i="13"/>
  <c r="A379" i="13"/>
  <c r="A363" i="13"/>
  <c r="A347" i="13"/>
  <c r="A331" i="13"/>
  <c r="A319" i="13"/>
  <c r="A190" i="13"/>
  <c r="A308" i="13"/>
  <c r="A297" i="13"/>
  <c r="A285" i="13"/>
  <c r="A274" i="13"/>
  <c r="A178" i="13"/>
  <c r="A167" i="13"/>
  <c r="A157" i="13"/>
  <c r="A135" i="13"/>
  <c r="A125" i="13"/>
  <c r="A114" i="13"/>
  <c r="A103" i="13"/>
  <c r="A93" i="13"/>
  <c r="A82" i="13"/>
  <c r="A71" i="13"/>
  <c r="A61" i="13"/>
  <c r="A50" i="13"/>
  <c r="A39" i="13"/>
  <c r="A28" i="13"/>
  <c r="A17" i="13"/>
  <c r="A6" i="13"/>
  <c r="A387" i="13"/>
  <c r="A130" i="13"/>
  <c r="A45" i="13"/>
  <c r="A479" i="13"/>
  <c r="A352" i="13"/>
  <c r="A289" i="13"/>
  <c r="A150" i="13"/>
  <c r="A97" i="13"/>
  <c r="A43" i="13"/>
  <c r="A127" i="13"/>
  <c r="A63" i="13"/>
  <c r="A146" i="13"/>
  <c r="A416" i="13"/>
  <c r="A302" i="13"/>
  <c r="A151" i="13"/>
  <c r="A77" i="13"/>
  <c r="A12" i="13"/>
  <c r="A495" i="13"/>
  <c r="A194" i="13"/>
  <c r="A182" i="13"/>
  <c r="A129" i="13"/>
  <c r="A65" i="13"/>
  <c r="A106" i="13"/>
  <c r="A9" i="13"/>
  <c r="A535" i="13"/>
  <c r="A519" i="13"/>
  <c r="A503" i="13"/>
  <c r="A487" i="13"/>
  <c r="A471" i="13"/>
  <c r="A455" i="13"/>
  <c r="A439" i="13"/>
  <c r="A423" i="13"/>
  <c r="A407" i="13"/>
  <c r="A392" i="13"/>
  <c r="A376" i="13"/>
  <c r="A360" i="13"/>
  <c r="A344" i="13"/>
  <c r="A330" i="13"/>
  <c r="A318" i="13"/>
  <c r="A189" i="13"/>
  <c r="A306" i="13"/>
  <c r="A296" i="13"/>
  <c r="A283" i="13"/>
  <c r="A272" i="13"/>
  <c r="A177" i="13"/>
  <c r="A166" i="13"/>
  <c r="A155" i="13"/>
  <c r="A145" i="13"/>
  <c r="A134" i="13"/>
  <c r="A123" i="13"/>
  <c r="A113" i="13"/>
  <c r="A102" i="13"/>
  <c r="A91" i="13"/>
  <c r="A81" i="13"/>
  <c r="A70" i="13"/>
  <c r="A59" i="13"/>
  <c r="A49" i="13"/>
  <c r="A38" i="13"/>
  <c r="A26" i="13"/>
  <c r="A16" i="13"/>
  <c r="A5" i="13"/>
  <c r="A37" i="13"/>
  <c r="A14" i="13"/>
  <c r="A531" i="13"/>
  <c r="A499" i="13"/>
  <c r="A467" i="13"/>
  <c r="A435" i="13"/>
  <c r="A404" i="13"/>
  <c r="A372" i="13"/>
  <c r="A340" i="13"/>
  <c r="A315" i="13"/>
  <c r="A293" i="13"/>
  <c r="A185" i="13"/>
  <c r="A163" i="13"/>
  <c r="A142" i="13"/>
  <c r="A110" i="13"/>
  <c r="A89" i="13"/>
  <c r="A67" i="13"/>
  <c r="A46" i="13"/>
  <c r="A24" i="13"/>
  <c r="A2" i="13"/>
  <c r="A528" i="13"/>
  <c r="A496" i="13"/>
  <c r="A464" i="13"/>
  <c r="A432" i="13"/>
  <c r="A371" i="13"/>
  <c r="A339" i="13"/>
  <c r="A196" i="13"/>
  <c r="A292" i="13"/>
  <c r="A183" i="13"/>
  <c r="A162" i="13"/>
  <c r="A119" i="13"/>
  <c r="A98" i="13"/>
  <c r="A66" i="13"/>
  <c r="A33" i="13"/>
  <c r="A511" i="13"/>
  <c r="A336" i="13"/>
  <c r="A171" i="13"/>
  <c r="A107" i="13"/>
  <c r="A54" i="13"/>
  <c r="A10" i="13"/>
  <c r="A138" i="13"/>
  <c r="A30" i="13"/>
  <c r="A532" i="13"/>
  <c r="A516" i="13"/>
  <c r="A500" i="13"/>
  <c r="A484" i="13"/>
  <c r="A468" i="13"/>
  <c r="A452" i="13"/>
  <c r="A436" i="13"/>
  <c r="A420" i="13"/>
  <c r="A405" i="13"/>
  <c r="A391" i="13"/>
  <c r="A375" i="13"/>
  <c r="A359" i="13"/>
  <c r="A343" i="13"/>
  <c r="A328" i="13"/>
  <c r="A316" i="13"/>
  <c r="A188" i="13"/>
  <c r="A305" i="13"/>
  <c r="A294" i="13"/>
  <c r="A282" i="13"/>
  <c r="A186" i="13"/>
  <c r="A175" i="13"/>
  <c r="A165" i="13"/>
  <c r="A154" i="13"/>
  <c r="A143" i="13"/>
  <c r="A133" i="13"/>
  <c r="A122" i="13"/>
  <c r="A111" i="13"/>
  <c r="A101" i="13"/>
  <c r="A90" i="13"/>
  <c r="A79" i="13"/>
  <c r="A69" i="13"/>
  <c r="A58" i="13"/>
  <c r="A47" i="13"/>
  <c r="A25" i="13"/>
  <c r="A4" i="13"/>
  <c r="A515" i="13"/>
  <c r="A483" i="13"/>
  <c r="A451" i="13"/>
  <c r="A419" i="13"/>
  <c r="A388" i="13"/>
  <c r="A356" i="13"/>
  <c r="A327" i="13"/>
  <c r="A314" i="13"/>
  <c r="A304" i="13"/>
  <c r="A280" i="13"/>
  <c r="A174" i="13"/>
  <c r="A153" i="13"/>
  <c r="A131" i="13"/>
  <c r="A121" i="13"/>
  <c r="A99" i="13"/>
  <c r="A78" i="13"/>
  <c r="A57" i="13"/>
  <c r="A35" i="13"/>
  <c r="A13" i="13"/>
  <c r="A544" i="13"/>
  <c r="A512" i="13"/>
  <c r="A480" i="13"/>
  <c r="A448" i="13"/>
  <c r="A403" i="13"/>
  <c r="A355" i="13"/>
  <c r="A326" i="13"/>
  <c r="A313" i="13"/>
  <c r="A279" i="13"/>
  <c r="A173" i="13"/>
  <c r="A141" i="13"/>
  <c r="A109" i="13"/>
  <c r="A87" i="13"/>
  <c r="A55" i="13"/>
  <c r="A22" i="13"/>
  <c r="A527" i="13"/>
  <c r="A312" i="13"/>
  <c r="A139" i="13"/>
  <c r="A86" i="13"/>
  <c r="A32" i="13"/>
  <c r="A117" i="13"/>
  <c r="A53" i="13"/>
  <c r="J156" i="10" l="1"/>
  <c r="J198" i="10"/>
  <c r="I156" i="10"/>
  <c r="I198" i="10"/>
  <c r="H156" i="10"/>
  <c r="H198" i="10"/>
  <c r="K95" i="10"/>
  <c r="I39" i="13" s="1"/>
  <c r="K324" i="10"/>
  <c r="K233" i="10"/>
  <c r="K240" i="10" s="1"/>
  <c r="K219" i="10"/>
  <c r="H278" i="13" s="1"/>
  <c r="K205" i="10"/>
  <c r="K212" i="10" l="1"/>
  <c r="I277" i="13" s="1"/>
  <c r="H324" i="13"/>
  <c r="K226" i="10"/>
  <c r="I283" i="13" s="1"/>
  <c r="H285" i="13"/>
  <c r="I290" i="13"/>
</calcChain>
</file>

<file path=xl/sharedStrings.xml><?xml version="1.0" encoding="utf-8"?>
<sst xmlns="http://schemas.openxmlformats.org/spreadsheetml/2006/main" count="8828" uniqueCount="4538">
  <si>
    <t>b.     Summer Enrichment Set-Aside</t>
  </si>
  <si>
    <t>d.     Other SEA Reserve Award</t>
  </si>
  <si>
    <t>ESSER II (CRRSAA)</t>
  </si>
  <si>
    <t>ESSER I (CARES Act)</t>
  </si>
  <si>
    <t xml:space="preserve"> ARP ESSER</t>
  </si>
  <si>
    <t>a.     Learning Loss Activities Set-Aside</t>
  </si>
  <si>
    <t>c.     Afterschool Programs Set-Aside</t>
  </si>
  <si>
    <t>a.  Addressing Physical Health and Safety</t>
  </si>
  <si>
    <t>b.  Meeting Students’ Academic, Social, Emotional, and Other Needs (Excluding Mental Health Supports)</t>
  </si>
  <si>
    <t>c.  Mental Health Supports for Students and Staff</t>
  </si>
  <si>
    <t>d.  Operational Continuity and Other Uses</t>
  </si>
  <si>
    <t>e.  Not Yet Planned for Specific Use</t>
  </si>
  <si>
    <r>
      <t xml:space="preserve">Did this LEA use ESSER to provide home Internet access for any students in the </t>
    </r>
    <r>
      <rPr>
        <b/>
        <i/>
        <sz val="11"/>
        <color theme="1"/>
        <rFont val="Calibri"/>
        <family val="2"/>
        <scheme val="minor"/>
      </rPr>
      <t>current reporting period</t>
    </r>
    <r>
      <rPr>
        <i/>
        <sz val="11"/>
        <color theme="1"/>
        <rFont val="Calibri"/>
        <family val="2"/>
        <scheme val="minor"/>
      </rPr>
      <t xml:space="preserve">?  (ESSER refers to ESSER I, ESSER II and ARP ESSER awards and includes </t>
    </r>
    <r>
      <rPr>
        <b/>
        <i/>
        <sz val="11"/>
        <color theme="1"/>
        <rFont val="Calibri"/>
        <family val="2"/>
        <scheme val="minor"/>
      </rPr>
      <t>both mandatory subgrants and SEA Reserve subgrants)</t>
    </r>
  </si>
  <si>
    <t>a.  Special educators and related service personnel</t>
  </si>
  <si>
    <t>b.  Paraprofessionals</t>
  </si>
  <si>
    <t>c.  Bilingual or English as a second language educators</t>
  </si>
  <si>
    <t>d.  School counselors, school psychologists and/or social workers</t>
  </si>
  <si>
    <t>e.  Nurses</t>
  </si>
  <si>
    <t>f.  Short term contractors</t>
  </si>
  <si>
    <t>g.  Classroom educators, not covered by previous categories</t>
  </si>
  <si>
    <t>h.  Support personnel, not covered by previous categories</t>
  </si>
  <si>
    <t>i.  Administrative staff, not covered by previous categories</t>
  </si>
  <si>
    <t xml:space="preserve">3.b1 Provide the amount of the LEA expenditures by ESSER Subgrant fund and expenditure category for the current reporting period. </t>
  </si>
  <si>
    <r>
      <rPr>
        <b/>
        <sz val="11"/>
        <color theme="1"/>
        <rFont val="Calibri"/>
        <family val="2"/>
        <scheme val="minor"/>
      </rPr>
      <t xml:space="preserve"> 1.</t>
    </r>
    <r>
      <rPr>
        <sz val="11"/>
        <color theme="1"/>
        <rFont val="Calibri"/>
        <family val="2"/>
        <scheme val="minor"/>
      </rPr>
      <t xml:space="preserve">  Total Amount Awarded from ARP ESSER SEA Reserve Fund</t>
    </r>
  </si>
  <si>
    <r>
      <rPr>
        <b/>
        <sz val="11"/>
        <color theme="1"/>
        <rFont val="Calibri"/>
        <family val="2"/>
        <scheme val="minor"/>
      </rPr>
      <t xml:space="preserve"> 2.</t>
    </r>
    <r>
      <rPr>
        <sz val="11"/>
        <color theme="1"/>
        <rFont val="Calibri"/>
        <family val="2"/>
        <scheme val="minor"/>
      </rPr>
      <t xml:space="preserve">  Total Amount Expended from ARP ESSER SEA Reserve Fund:</t>
    </r>
  </si>
  <si>
    <r>
      <rPr>
        <b/>
        <sz val="11"/>
        <color theme="1"/>
        <rFont val="Calibri"/>
        <family val="2"/>
        <scheme val="minor"/>
      </rPr>
      <t xml:space="preserve"> 3. </t>
    </r>
    <r>
      <rPr>
        <sz val="11"/>
        <color theme="1"/>
        <rFont val="Calibri"/>
        <family val="2"/>
        <scheme val="minor"/>
      </rPr>
      <t xml:space="preserve">  Planned Uses of Remaining ESSER I SEA Reserve funds: (% of Remaining Funds)</t>
    </r>
    <r>
      <rPr>
        <sz val="11"/>
        <color rgb="FFFF0000"/>
        <rFont val="Calibri"/>
        <family val="2"/>
        <scheme val="minor"/>
      </rPr>
      <t xml:space="preserve"> (Must Equal 100%)</t>
    </r>
  </si>
  <si>
    <r>
      <t xml:space="preserve"> </t>
    </r>
    <r>
      <rPr>
        <b/>
        <sz val="11"/>
        <color theme="1"/>
        <rFont val="Calibri"/>
        <family val="2"/>
        <scheme val="minor"/>
      </rPr>
      <t>2</t>
    </r>
    <r>
      <rPr>
        <sz val="11"/>
        <color theme="1"/>
        <rFont val="Calibri"/>
        <family val="2"/>
        <scheme val="minor"/>
      </rPr>
      <t xml:space="preserve">.  Planned Uses of Remaining ARP ESSER SEA Reserve funds (% of Remaining Funds) </t>
    </r>
    <r>
      <rPr>
        <sz val="11"/>
        <color rgb="FFFF0000"/>
        <rFont val="Calibri"/>
        <family val="2"/>
        <scheme val="minor"/>
      </rPr>
      <t>(Must Equal 100%)</t>
    </r>
  </si>
  <si>
    <t>Activities</t>
  </si>
  <si>
    <r>
      <rPr>
        <b/>
        <sz val="11"/>
        <color theme="1"/>
        <rFont val="Calibri"/>
        <family val="2"/>
        <scheme val="minor"/>
      </rPr>
      <t xml:space="preserve"> 3.</t>
    </r>
    <r>
      <rPr>
        <sz val="11"/>
        <color theme="1"/>
        <rFont val="Calibri"/>
        <family val="2"/>
        <scheme val="minor"/>
      </rPr>
      <t xml:space="preserve">  Planned Uses of Remaining ESSER I Mandatory Subgrant Funds: </t>
    </r>
    <r>
      <rPr>
        <sz val="11"/>
        <color rgb="FFFF0000"/>
        <rFont val="Calibri"/>
        <family val="2"/>
        <scheme val="minor"/>
      </rPr>
      <t>(Must Equal 100%)</t>
    </r>
  </si>
  <si>
    <t>a.  Promoting vaccination</t>
  </si>
  <si>
    <t>b.  Consistent and correct mask use</t>
  </si>
  <si>
    <t>c.  Physical distancing</t>
  </si>
  <si>
    <t>d.  Screening testing to promptly identify cases, clusters, and outbreaks</t>
  </si>
  <si>
    <t>e.  Ventilation</t>
  </si>
  <si>
    <t>f.  Handwashing and respiratory etiquette</t>
  </si>
  <si>
    <t>g.  Staying home when sick and getting tested</t>
  </si>
  <si>
    <t>h.  Contact tracing</t>
  </si>
  <si>
    <t>i.  Cleaning and disinfection</t>
  </si>
  <si>
    <t xml:space="preserve">What are the LEA’s planned uses of remaining ESSER I mandatory subgrant funds? (Provide the percentage of remaining funds planned for the below expenditure categories. </t>
  </si>
  <si>
    <t xml:space="preserve">What are the LEA’s planned uses of remaining ARP ESSER mandatory subgrant funds? (Provide the percentage of remaining funds planned for the below expenditure categories. </t>
  </si>
  <si>
    <t>a.  Flat amount per school or per pupil</t>
  </si>
  <si>
    <t>b.  Number or proportion of students at the school with specific curricular needs, such as students with disabilities or English language learners</t>
  </si>
  <si>
    <t>c.  Number or proportion of students at the school who are eligible for Free or Reduced-Price Lunch and/or other indicators of low-income background</t>
  </si>
  <si>
    <t>d.  Measure(s) of lost instructional time (“learning loss”)</t>
  </si>
  <si>
    <t>e.  Stakeholder or community input</t>
  </si>
  <si>
    <t>f.  Title I status</t>
  </si>
  <si>
    <r>
      <rPr>
        <b/>
        <i/>
        <sz val="11"/>
        <color theme="1"/>
        <rFont val="Calibri"/>
        <family val="2"/>
        <scheme val="minor"/>
      </rPr>
      <t xml:space="preserve"> 1.</t>
    </r>
    <r>
      <rPr>
        <i/>
        <sz val="11"/>
        <color theme="1"/>
        <rFont val="Calibri"/>
        <family val="2"/>
        <scheme val="minor"/>
      </rPr>
      <t xml:space="preserve">  Did the LEA seek to reengage students with poor attendance or participation? </t>
    </r>
    <r>
      <rPr>
        <b/>
        <i/>
        <sz val="11"/>
        <color theme="1"/>
        <rFont val="Calibri"/>
        <family val="2"/>
        <scheme val="minor"/>
      </rPr>
      <t>(Select Y or N)</t>
    </r>
  </si>
  <si>
    <r>
      <t xml:space="preserve">g.  Other data </t>
    </r>
    <r>
      <rPr>
        <b/>
        <sz val="11"/>
        <color theme="1"/>
        <rFont val="Calibri"/>
        <family val="2"/>
        <scheme val="minor"/>
      </rPr>
      <t>(Please Specify Below)</t>
    </r>
    <r>
      <rPr>
        <sz val="11"/>
        <color rgb="FFFF0000"/>
        <rFont val="Calibri"/>
        <family val="2"/>
        <scheme val="minor"/>
      </rPr>
      <t xml:space="preserve"> (1500 character limit)</t>
    </r>
  </si>
  <si>
    <t>a.  Summer learning or summer enrichment</t>
  </si>
  <si>
    <t>b.  Afterschool programs</t>
  </si>
  <si>
    <t>c.  Extended instructional time (school day, school week, or school year)</t>
  </si>
  <si>
    <t>d.  Tutoring</t>
  </si>
  <si>
    <t>e.  Additional classroom teachers</t>
  </si>
  <si>
    <t xml:space="preserve">k.  Early childhood programs </t>
  </si>
  <si>
    <t xml:space="preserve">      Note:  Eligible refers to students within the student group who meet eligibility criteria for participation, such as belonging to the appropriate grade for the activity.</t>
  </si>
  <si>
    <t>1.      Students with one or more disabilities</t>
  </si>
  <si>
    <t>2.      Low-income students</t>
  </si>
  <si>
    <t>3.      English learners</t>
  </si>
  <si>
    <t>4.      Students in foster care</t>
  </si>
  <si>
    <t>5.      Migratory students</t>
  </si>
  <si>
    <t xml:space="preserve"> 1.  Evidence-Based Summer Learning or Summer Enrichment Programs</t>
  </si>
  <si>
    <t>2.  Evidence-Based After School Programs</t>
  </si>
  <si>
    <t>3.  Extended Instructional Time (including extended school day or school week or school year)</t>
  </si>
  <si>
    <t>4.  Evidence-Based High Dosage Tutoring</t>
  </si>
  <si>
    <t xml:space="preserve">5.  Early childhood education program expansion or enhancement </t>
  </si>
  <si>
    <t>6.  Full-Service Community Schools</t>
  </si>
  <si>
    <t>7.  Purchasing Educational Technology</t>
  </si>
  <si>
    <t>Conducted by : U.S. Department of Education</t>
  </si>
  <si>
    <t>Approved: OMB No.1810-0749</t>
  </si>
  <si>
    <t>1.1  LEA Information</t>
  </si>
  <si>
    <t>2.1 Reserved</t>
  </si>
  <si>
    <t>2.3 Reserved</t>
  </si>
  <si>
    <r>
      <t xml:space="preserve">  </t>
    </r>
    <r>
      <rPr>
        <b/>
        <sz val="11"/>
        <color theme="1"/>
        <rFont val="Calibri"/>
        <family val="2"/>
        <scheme val="minor"/>
      </rPr>
      <t>1</t>
    </r>
    <r>
      <rPr>
        <sz val="11"/>
        <color theme="1"/>
        <rFont val="Calibri"/>
        <family val="2"/>
        <scheme val="minor"/>
      </rPr>
      <t>.   Total amount awarded to the LEA from the ESSER I SEA Reserve:</t>
    </r>
  </si>
  <si>
    <r>
      <t xml:space="preserve"> </t>
    </r>
    <r>
      <rPr>
        <b/>
        <sz val="11"/>
        <color rgb="FF000000"/>
        <rFont val="Calibri"/>
        <family val="2"/>
        <scheme val="minor"/>
      </rPr>
      <t xml:space="preserve"> 2.</t>
    </r>
    <r>
      <rPr>
        <sz val="11"/>
        <color rgb="FF000000"/>
        <rFont val="Calibri"/>
        <family val="2"/>
        <scheme val="minor"/>
      </rPr>
      <t xml:space="preserve">   Total amount expended by the LEA from the ESSER I SEA Reserve in this reporting period:</t>
    </r>
  </si>
  <si>
    <t>1.   Addressing Physical Health and Safety</t>
  </si>
  <si>
    <t xml:space="preserve"> 2.  Meeting Students’ Academic, Social, Emotional, and Other Needs (Excluding Mental Health Supports)</t>
  </si>
  <si>
    <t>a.  Personnel Services – Salaries</t>
  </si>
  <si>
    <t>b.  Personnel Services -- Benefits</t>
  </si>
  <si>
    <t>c.  Purchased Professional and Technical Services</t>
  </si>
  <si>
    <t>d.  Purchased Property Services</t>
  </si>
  <si>
    <t>e.  Other Purchased Services</t>
  </si>
  <si>
    <t>f.  Supplies</t>
  </si>
  <si>
    <t>g.  Property</t>
  </si>
  <si>
    <t>h.  Debt Service and Miscellaneous</t>
  </si>
  <si>
    <t>i.  Other Items</t>
  </si>
  <si>
    <t xml:space="preserve">     Total</t>
  </si>
  <si>
    <t>3.  Mental Health Supports for Students and Staff</t>
  </si>
  <si>
    <t>4.   Operational Continuity and Other Allowed Uses</t>
  </si>
  <si>
    <r>
      <rPr>
        <b/>
        <sz val="11"/>
        <color theme="1"/>
        <rFont val="Calibri"/>
        <family val="2"/>
        <scheme val="minor"/>
      </rPr>
      <t>1</t>
    </r>
    <r>
      <rPr>
        <sz val="11"/>
        <color theme="1"/>
        <rFont val="Calibri"/>
        <family val="2"/>
        <scheme val="minor"/>
      </rPr>
      <t>.  Total Amount Expended for the Staff Positions Listed Below (cumulative across all ESSER funds):</t>
    </r>
  </si>
  <si>
    <r>
      <rPr>
        <b/>
        <sz val="11"/>
        <color theme="1"/>
        <rFont val="Calibri"/>
        <family val="2"/>
        <scheme val="minor"/>
      </rPr>
      <t>1</t>
    </r>
    <r>
      <rPr>
        <sz val="11"/>
        <color theme="1"/>
        <rFont val="Calibri"/>
        <family val="2"/>
        <scheme val="minor"/>
      </rPr>
      <t>.  The total amount reserved by the LEA to address the impact of learning loss:</t>
    </r>
  </si>
  <si>
    <t xml:space="preserve">l.   Curriculum adoption and learning materials </t>
  </si>
  <si>
    <t>a.  Mobile hotspots with paid data plans </t>
  </si>
  <si>
    <t>b.  Internet connected devices with paid data plans </t>
  </si>
  <si>
    <t>c.  District pays for the cost of home Internet subscription for student </t>
  </si>
  <si>
    <t>d.  District provides home Internet access through a district-managed wireless network </t>
  </si>
  <si>
    <r>
      <t xml:space="preserve">e.  Other </t>
    </r>
    <r>
      <rPr>
        <b/>
        <sz val="11"/>
        <color theme="1"/>
        <rFont val="Calibri"/>
        <family val="2"/>
        <scheme val="minor"/>
      </rPr>
      <t xml:space="preserve">(Please Specify Below) </t>
    </r>
    <r>
      <rPr>
        <sz val="11"/>
        <color rgb="FFFF0000"/>
        <rFont val="Calibri"/>
        <family val="2"/>
        <scheme val="minor"/>
      </rPr>
      <t>(Note:  1500 character limit)</t>
    </r>
  </si>
  <si>
    <t xml:space="preserve">a.  Direct outreach to families </t>
  </si>
  <si>
    <t>b.  Engaging the school district homeless liaison</t>
  </si>
  <si>
    <t xml:space="preserve">c.  Partnering with community-based organizations </t>
  </si>
  <si>
    <t xml:space="preserve">d.  Offering home internet service and/or devices </t>
  </si>
  <si>
    <t xml:space="preserve">e.  Implementing new curricular strategies to improve student engagement  </t>
  </si>
  <si>
    <t xml:space="preserve">f.  Offering credit recovery and/or acceleration strategies </t>
  </si>
  <si>
    <r>
      <t>g.  Other</t>
    </r>
    <r>
      <rPr>
        <b/>
        <sz val="11"/>
        <color theme="1"/>
        <rFont val="Calibri"/>
        <family val="2"/>
        <scheme val="minor"/>
      </rPr>
      <t xml:space="preserve"> (Please Specify Below)</t>
    </r>
    <r>
      <rPr>
        <sz val="11"/>
        <color theme="1"/>
        <rFont val="Calibri"/>
        <family val="2"/>
        <scheme val="minor"/>
      </rPr>
      <t xml:space="preserve"> </t>
    </r>
    <r>
      <rPr>
        <sz val="11"/>
        <color rgb="FFFF0000"/>
        <rFont val="Calibri"/>
        <family val="2"/>
        <scheme val="minor"/>
      </rPr>
      <t xml:space="preserve"> (Note:  1500 character limit)</t>
    </r>
  </si>
  <si>
    <t>Reporting Period:</t>
  </si>
  <si>
    <t>2022-2023</t>
  </si>
  <si>
    <t>5.  Total Expenditures</t>
  </si>
  <si>
    <t>4.a  Reserved</t>
  </si>
  <si>
    <t>2.2 Reserved</t>
  </si>
  <si>
    <r>
      <t xml:space="preserve">A.  Total Amount </t>
    </r>
    <r>
      <rPr>
        <b/>
        <u/>
        <sz val="11"/>
        <color theme="1"/>
        <rFont val="Calibri"/>
        <family val="2"/>
        <scheme val="minor"/>
      </rPr>
      <t>Expended</t>
    </r>
    <r>
      <rPr>
        <b/>
        <sz val="11"/>
        <color theme="1"/>
        <rFont val="Calibri"/>
        <family val="2"/>
        <scheme val="minor"/>
      </rPr>
      <t xml:space="preserve"> by Activity</t>
    </r>
  </si>
  <si>
    <r>
      <t xml:space="preserve">B.  Total Amount </t>
    </r>
    <r>
      <rPr>
        <b/>
        <u/>
        <sz val="11"/>
        <color theme="1"/>
        <rFont val="Calibri"/>
        <family val="2"/>
        <scheme val="minor"/>
      </rPr>
      <t>Expended</t>
    </r>
    <r>
      <rPr>
        <b/>
        <sz val="11"/>
        <color theme="1"/>
        <rFont val="Calibri"/>
        <family val="2"/>
        <scheme val="minor"/>
      </rPr>
      <t xml:space="preserve"> by Activity</t>
    </r>
  </si>
  <si>
    <r>
      <t xml:space="preserve">C.  Total Amount </t>
    </r>
    <r>
      <rPr>
        <b/>
        <u/>
        <sz val="11"/>
        <color theme="1"/>
        <rFont val="Calibri"/>
        <family val="2"/>
        <scheme val="minor"/>
      </rPr>
      <t>Expended</t>
    </r>
    <r>
      <rPr>
        <b/>
        <sz val="11"/>
        <color theme="1"/>
        <rFont val="Calibri"/>
        <family val="2"/>
        <scheme val="minor"/>
      </rPr>
      <t xml:space="preserve"> by Activity</t>
    </r>
  </si>
  <si>
    <r>
      <t>D.  Total Amount</t>
    </r>
    <r>
      <rPr>
        <b/>
        <u/>
        <sz val="11"/>
        <color theme="1"/>
        <rFont val="Calibri"/>
        <family val="2"/>
        <scheme val="minor"/>
      </rPr>
      <t xml:space="preserve"> Expended</t>
    </r>
    <r>
      <rPr>
        <b/>
        <sz val="11"/>
        <color theme="1"/>
        <rFont val="Calibri"/>
        <family val="2"/>
        <scheme val="minor"/>
      </rPr>
      <t xml:space="preserve"> Toward Required Set-Aside to Address Learning Loss</t>
    </r>
  </si>
  <si>
    <t>A.  Number of Eligible Students at the LEA Enrolled in the Subgroup</t>
  </si>
  <si>
    <t xml:space="preserve">B.  Number of Students Participating in the Subgroup </t>
  </si>
  <si>
    <r>
      <t xml:space="preserve"> </t>
    </r>
    <r>
      <rPr>
        <b/>
        <sz val="11"/>
        <color theme="1"/>
        <rFont val="Calibri"/>
        <family val="2"/>
        <scheme val="minor"/>
      </rPr>
      <t>2</t>
    </r>
    <r>
      <rPr>
        <sz val="11"/>
        <color theme="1"/>
        <rFont val="Calibri"/>
        <family val="2"/>
        <scheme val="minor"/>
      </rPr>
      <t xml:space="preserve">.  Remaining ESSER I Funds: </t>
    </r>
    <r>
      <rPr>
        <sz val="11"/>
        <color rgb="FF3333FF"/>
        <rFont val="Calibri"/>
        <family val="2"/>
        <scheme val="minor"/>
      </rPr>
      <t>(Pre-Calculated Based on 3.a1 - 3.b15A - 3.b31</t>
    </r>
    <r>
      <rPr>
        <sz val="11"/>
        <color theme="1"/>
        <rFont val="Calibri"/>
        <family val="2"/>
        <scheme val="minor"/>
      </rPr>
      <t>)</t>
    </r>
  </si>
  <si>
    <r>
      <rPr>
        <b/>
        <sz val="11"/>
        <color theme="1"/>
        <rFont val="Calibri"/>
        <family val="2"/>
        <scheme val="minor"/>
      </rPr>
      <t xml:space="preserve"> 2</t>
    </r>
    <r>
      <rPr>
        <sz val="11"/>
        <color theme="1"/>
        <rFont val="Calibri"/>
        <family val="2"/>
        <scheme val="minor"/>
      </rPr>
      <t xml:space="preserve">.   Remaining SEA Reserve Funds: </t>
    </r>
    <r>
      <rPr>
        <sz val="11"/>
        <color rgb="FF3333FF"/>
        <rFont val="Calibri"/>
        <family val="2"/>
        <scheme val="minor"/>
      </rPr>
      <t>(Pre-Calculated Based on 2.4a1 - 2.4a2 - 2.4b1)</t>
    </r>
  </si>
  <si>
    <t xml:space="preserve">         Total</t>
  </si>
  <si>
    <t xml:space="preserve">        Total</t>
  </si>
  <si>
    <t>2.5  Reserved</t>
  </si>
  <si>
    <t>1.  Special Educators and Related Services Personnel Including Paraprofessionals</t>
  </si>
  <si>
    <t>2.  Bilingual Educators or English As A Second Language Educators</t>
  </si>
  <si>
    <t>4.  Nurses</t>
  </si>
  <si>
    <r>
      <rPr>
        <b/>
        <sz val="11"/>
        <color theme="1"/>
        <rFont val="Calibri"/>
        <family val="2"/>
        <scheme val="minor"/>
      </rPr>
      <t xml:space="preserve">1. </t>
    </r>
    <r>
      <rPr>
        <sz val="11"/>
        <color theme="1"/>
        <rFont val="Calibri"/>
        <family val="2"/>
        <scheme val="minor"/>
      </rPr>
      <t xml:space="preserve"> Full-time equivalent (FTE) positions as of September 30, 2018</t>
    </r>
  </si>
  <si>
    <r>
      <rPr>
        <b/>
        <sz val="11"/>
        <color theme="1"/>
        <rFont val="Calibri"/>
        <family val="2"/>
        <scheme val="minor"/>
      </rPr>
      <t xml:space="preserve">2. </t>
    </r>
    <r>
      <rPr>
        <sz val="11"/>
        <color theme="1"/>
        <rFont val="Calibri"/>
        <family val="2"/>
        <scheme val="minor"/>
      </rPr>
      <t xml:space="preserve"> Full-time equivalent (FTE) positions as of September 30, 2019</t>
    </r>
  </si>
  <si>
    <r>
      <rPr>
        <b/>
        <sz val="11"/>
        <color theme="1"/>
        <rFont val="Calibri"/>
        <family val="2"/>
        <scheme val="minor"/>
      </rPr>
      <t xml:space="preserve">3. </t>
    </r>
    <r>
      <rPr>
        <sz val="11"/>
        <color theme="1"/>
        <rFont val="Calibri"/>
        <family val="2"/>
        <scheme val="minor"/>
      </rPr>
      <t xml:space="preserve"> Full-time equivalent (FTE) positions as of March 13, 2020</t>
    </r>
  </si>
  <si>
    <r>
      <rPr>
        <b/>
        <sz val="11"/>
        <color theme="1"/>
        <rFont val="Calibri"/>
        <family val="2"/>
        <scheme val="minor"/>
      </rPr>
      <t xml:space="preserve">4. </t>
    </r>
    <r>
      <rPr>
        <sz val="11"/>
        <color theme="1"/>
        <rFont val="Calibri"/>
        <family val="2"/>
        <scheme val="minor"/>
      </rPr>
      <t xml:space="preserve"> Full-time equivalent (FTE) positions on September 30, 2020</t>
    </r>
  </si>
  <si>
    <t>*Subgrantees will provide the FTE information for September 30 of the most current year in each annual performance report.</t>
  </si>
  <si>
    <t>LEA ESSER Funding  Status Report</t>
  </si>
  <si>
    <r>
      <t xml:space="preserve">a.  Did the LEA use this Method/Intervention? </t>
    </r>
    <r>
      <rPr>
        <b/>
        <sz val="11"/>
        <color theme="1"/>
        <rFont val="Calibri"/>
        <family val="2"/>
        <scheme val="minor"/>
      </rPr>
      <t>(Select Y or N)</t>
    </r>
  </si>
  <si>
    <r>
      <t xml:space="preserve">b.  Is this program available to all students? </t>
    </r>
    <r>
      <rPr>
        <b/>
        <sz val="11"/>
        <color theme="1"/>
        <rFont val="Calibri"/>
        <family val="2"/>
        <scheme val="minor"/>
      </rPr>
      <t>(Select Y or N)</t>
    </r>
  </si>
  <si>
    <t xml:space="preserve">c.  Indicate the number of students this program serves at full capacity: </t>
  </si>
  <si>
    <t xml:space="preserve">d.  Provide the total unique headcount of students that participated in this activity: </t>
  </si>
  <si>
    <r>
      <t xml:space="preserve">e.  Indicate the number of eligible students within each of the following student groups, and the number of eligible students from that student group that </t>
    </r>
    <r>
      <rPr>
        <b/>
        <sz val="11"/>
        <color theme="1"/>
        <rFont val="Calibri"/>
        <family val="2"/>
        <scheme val="minor"/>
      </rPr>
      <t>participated</t>
    </r>
    <r>
      <rPr>
        <sz val="11"/>
        <color theme="1"/>
        <rFont val="Calibri"/>
        <family val="2"/>
        <scheme val="minor"/>
      </rPr>
      <t xml:space="preserve"> in this activity: </t>
    </r>
  </si>
  <si>
    <t>8.      Asian</t>
  </si>
  <si>
    <t>9.      Black or African American</t>
  </si>
  <si>
    <t>12.    White</t>
  </si>
  <si>
    <t>13.    Two or More Races</t>
  </si>
  <si>
    <r>
      <t xml:space="preserve">14.   Other Student Subpopulation </t>
    </r>
    <r>
      <rPr>
        <b/>
        <sz val="11"/>
        <color theme="1"/>
        <rFont val="Calibri"/>
        <family val="2"/>
        <scheme val="minor"/>
      </rPr>
      <t>(Please Specify Below)</t>
    </r>
    <r>
      <rPr>
        <sz val="11"/>
        <color rgb="FFFF0000"/>
        <rFont val="Calibri"/>
        <family val="2"/>
        <scheme val="minor"/>
      </rPr>
      <t xml:space="preserve"> (1500 character limit)</t>
    </r>
  </si>
  <si>
    <t>10.    Hispanic/Latino</t>
  </si>
  <si>
    <t>11.    Native Hawaiian or Other Pacific Islander</t>
  </si>
  <si>
    <t>7.      American Indian or Alaska Native</t>
  </si>
  <si>
    <t>Student Group</t>
  </si>
  <si>
    <t xml:space="preserve">                       Note:  Eligible refers to students within the student group who meet eligibility criteria for participation, such as belonging to the appropriate grade for the activity.</t>
  </si>
  <si>
    <t xml:space="preserve">b.  How many new or additional full-service community schools were launched using these funds in this LEA? </t>
  </si>
  <si>
    <t xml:space="preserve">c.  How many current full-service community schools received additional services and/or support using these funds? </t>
  </si>
  <si>
    <t xml:space="preserve">d.  What is the total enrollment in full-service community schools supported with ESSER funds within this LEA? </t>
  </si>
  <si>
    <r>
      <t xml:space="preserve">b.  Was educational technology purchased for all students? </t>
    </r>
    <r>
      <rPr>
        <b/>
        <sz val="11"/>
        <color theme="1"/>
        <rFont val="Calibri"/>
        <family val="2"/>
        <scheme val="minor"/>
      </rPr>
      <t>(Select Y or N)</t>
    </r>
  </si>
  <si>
    <r>
      <t xml:space="preserve">c. </t>
    </r>
    <r>
      <rPr>
        <b/>
        <sz val="11"/>
        <color theme="1"/>
        <rFont val="Calibri"/>
        <family val="2"/>
        <scheme val="minor"/>
      </rPr>
      <t xml:space="preserve"> If no</t>
    </r>
    <r>
      <rPr>
        <sz val="11"/>
        <color theme="1"/>
        <rFont val="Calibri"/>
        <family val="2"/>
        <scheme val="minor"/>
      </rPr>
      <t xml:space="preserve">, indicate the number of students for whom educational technology was purchased </t>
    </r>
  </si>
  <si>
    <t>6.      Students experiencing homelessness</t>
  </si>
  <si>
    <t xml:space="preserve">Character Count:  </t>
  </si>
  <si>
    <r>
      <t xml:space="preserve">a.  FTE Count by Staff Type </t>
    </r>
    <r>
      <rPr>
        <b/>
        <sz val="11"/>
        <color theme="1"/>
        <rFont val="Calibri"/>
        <family val="2"/>
        <scheme val="minor"/>
      </rPr>
      <t>(See Instructions for Assignment Descriptions)</t>
    </r>
  </si>
  <si>
    <t>ESSER GRANT</t>
  </si>
  <si>
    <t>AUN</t>
  </si>
  <si>
    <t>LEA</t>
  </si>
  <si>
    <t>LEA TYPE</t>
  </si>
  <si>
    <t>ESSER I</t>
  </si>
  <si>
    <t>ESSER II</t>
  </si>
  <si>
    <t>ARP ESSER</t>
  </si>
  <si>
    <t>Grand Total</t>
  </si>
  <si>
    <t>100510000</t>
  </si>
  <si>
    <t>First Philadelphia Preparatory CS</t>
  </si>
  <si>
    <t>CS</t>
  </si>
  <si>
    <t>101000000</t>
  </si>
  <si>
    <t>Intermediate Unit 1</t>
  </si>
  <si>
    <t>IU</t>
  </si>
  <si>
    <t>101260303</t>
  </si>
  <si>
    <t>Albert Gallatin Area SD</t>
  </si>
  <si>
    <t>SD</t>
  </si>
  <si>
    <t>101260803</t>
  </si>
  <si>
    <t>Brownsville Area SD</t>
  </si>
  <si>
    <t>101261302</t>
  </si>
  <si>
    <t>Connellsville Area SD</t>
  </si>
  <si>
    <t>101262507</t>
  </si>
  <si>
    <t>Fayette County Career &amp; Technical Institute</t>
  </si>
  <si>
    <t>OCCCTC</t>
  </si>
  <si>
    <t>101262903</t>
  </si>
  <si>
    <t>Frazier SD</t>
  </si>
  <si>
    <t>101264003</t>
  </si>
  <si>
    <t>Laurel Highlands SD</t>
  </si>
  <si>
    <t>101266007</t>
  </si>
  <si>
    <t>Connellsville Area Career &amp; Technical Center</t>
  </si>
  <si>
    <t>COMCTC</t>
  </si>
  <si>
    <t>101268003</t>
  </si>
  <si>
    <t>Uniontown Area SD</t>
  </si>
  <si>
    <t>101301303</t>
  </si>
  <si>
    <t>Carmichaels Area SD</t>
  </si>
  <si>
    <t>101301403</t>
  </si>
  <si>
    <t>Central Greene SD</t>
  </si>
  <si>
    <t>101302607</t>
  </si>
  <si>
    <t>Greene County CTC</t>
  </si>
  <si>
    <t>101303503</t>
  </si>
  <si>
    <t>Jefferson-Morgan SD</t>
  </si>
  <si>
    <t>101306503</t>
  </si>
  <si>
    <t>Southeastern Greene SD</t>
  </si>
  <si>
    <t>101308503</t>
  </si>
  <si>
    <t>West Greene SD</t>
  </si>
  <si>
    <t>101630504</t>
  </si>
  <si>
    <t>Avella Area SD</t>
  </si>
  <si>
    <t>101630903</t>
  </si>
  <si>
    <t>Bentworth SD</t>
  </si>
  <si>
    <t>101631003</t>
  </si>
  <si>
    <t>Bethlehem-Center SD</t>
  </si>
  <si>
    <t>101631203</t>
  </si>
  <si>
    <t>Burgettstown Area SD</t>
  </si>
  <si>
    <t>101631503</t>
  </si>
  <si>
    <t>California Area SD</t>
  </si>
  <si>
    <t>101631703</t>
  </si>
  <si>
    <t>Canon-McMillan SD</t>
  </si>
  <si>
    <t>101631803</t>
  </si>
  <si>
    <t>Charleroi SD</t>
  </si>
  <si>
    <t>101631903</t>
  </si>
  <si>
    <t>Chartiers-Houston SD</t>
  </si>
  <si>
    <t>101632403</t>
  </si>
  <si>
    <t>Fort Cherry SD</t>
  </si>
  <si>
    <t>101633903</t>
  </si>
  <si>
    <t>McGuffey SD</t>
  </si>
  <si>
    <t>101634207</t>
  </si>
  <si>
    <t>Mon Valley CTC</t>
  </si>
  <si>
    <t>101636503</t>
  </si>
  <si>
    <t>Peters Township SD</t>
  </si>
  <si>
    <t>101637002</t>
  </si>
  <si>
    <t>Ringgold SD</t>
  </si>
  <si>
    <t>101638003</t>
  </si>
  <si>
    <t>Trinity Area SD</t>
  </si>
  <si>
    <t>101638803</t>
  </si>
  <si>
    <t>Washington SD</t>
  </si>
  <si>
    <t>101638907</t>
  </si>
  <si>
    <t>Western Area CTC</t>
  </si>
  <si>
    <t>101833400</t>
  </si>
  <si>
    <t>Sugar Valley Rural CS</t>
  </si>
  <si>
    <t>102000000</t>
  </si>
  <si>
    <t>Pittsburgh-Mt Oliver IU 2</t>
  </si>
  <si>
    <t>102020001</t>
  </si>
  <si>
    <t>City CHS</t>
  </si>
  <si>
    <t>102020003</t>
  </si>
  <si>
    <t>The New Academy CS</t>
  </si>
  <si>
    <t>102023030</t>
  </si>
  <si>
    <t>Manchester Academic CS</t>
  </si>
  <si>
    <t>102023080</t>
  </si>
  <si>
    <t>Urban Pathways 6-12 CS</t>
  </si>
  <si>
    <t>102023217</t>
  </si>
  <si>
    <t>Passport Academy CS</t>
  </si>
  <si>
    <t>102024758</t>
  </si>
  <si>
    <t>Catalyst Academy CS</t>
  </si>
  <si>
    <t>102025007</t>
  </si>
  <si>
    <t>Pittsburgh AVTS</t>
  </si>
  <si>
    <t>CTC</t>
  </si>
  <si>
    <t>102027451</t>
  </si>
  <si>
    <t>Pittsburgh SD</t>
  </si>
  <si>
    <t>102027560</t>
  </si>
  <si>
    <t>Provident CS</t>
  </si>
  <si>
    <t>103000000</t>
  </si>
  <si>
    <t>Allegheny IU 3</t>
  </si>
  <si>
    <t>103020002</t>
  </si>
  <si>
    <t>Propel CS-Homestead</t>
  </si>
  <si>
    <t>103020003</t>
  </si>
  <si>
    <t>Propel CS-McKeesport</t>
  </si>
  <si>
    <t>103020004</t>
  </si>
  <si>
    <t>Propel CS-Montour</t>
  </si>
  <si>
    <t>103020005</t>
  </si>
  <si>
    <t>Propel CS-East</t>
  </si>
  <si>
    <t>103020368</t>
  </si>
  <si>
    <t>Young Scholars of Greater Allegheny CS</t>
  </si>
  <si>
    <t>103020407</t>
  </si>
  <si>
    <t>A W Beattie Career Center</t>
  </si>
  <si>
    <t>103020603</t>
  </si>
  <si>
    <t>Allegheny Valley SD</t>
  </si>
  <si>
    <t>103020753</t>
  </si>
  <si>
    <t>Avonworth SD</t>
  </si>
  <si>
    <t>103021003</t>
  </si>
  <si>
    <t>Pine-Richland SD</t>
  </si>
  <si>
    <t>103021102</t>
  </si>
  <si>
    <t>Baldwin-Whitehall SD</t>
  </si>
  <si>
    <t>103021252</t>
  </si>
  <si>
    <t>Bethel Park SD</t>
  </si>
  <si>
    <t>103021453</t>
  </si>
  <si>
    <t>Brentwood Borough SD</t>
  </si>
  <si>
    <t>103021603</t>
  </si>
  <si>
    <t>Carlynton SD</t>
  </si>
  <si>
    <t>103021752</t>
  </si>
  <si>
    <t>Chartiers Valley SD</t>
  </si>
  <si>
    <t>103021903</t>
  </si>
  <si>
    <t>Clairton City SD</t>
  </si>
  <si>
    <t>103022103</t>
  </si>
  <si>
    <t>Cornell SD</t>
  </si>
  <si>
    <t>103022253</t>
  </si>
  <si>
    <t>Deer Lakes SD</t>
  </si>
  <si>
    <t>103022481</t>
  </si>
  <si>
    <t>Penn Hills CS of Entrepreneurship</t>
  </si>
  <si>
    <t>103022503</t>
  </si>
  <si>
    <t>Duquesne City SD</t>
  </si>
  <si>
    <t>103022803</t>
  </si>
  <si>
    <t>East Allegheny SD</t>
  </si>
  <si>
    <t>103023090</t>
  </si>
  <si>
    <t>Urban Academy of Greater Pittsburgh CS</t>
  </si>
  <si>
    <t>103023153</t>
  </si>
  <si>
    <t>Elizabeth Forward SD</t>
  </si>
  <si>
    <t>103023807</t>
  </si>
  <si>
    <t>Forbes Road CTC</t>
  </si>
  <si>
    <t>103023912</t>
  </si>
  <si>
    <t>Fox Chapel Area SD</t>
  </si>
  <si>
    <t>103024102</t>
  </si>
  <si>
    <t>Gateway SD</t>
  </si>
  <si>
    <t>103024162</t>
  </si>
  <si>
    <t>Propel CS-Pitcairn</t>
  </si>
  <si>
    <t>103024603</t>
  </si>
  <si>
    <t>Hampton Township SD</t>
  </si>
  <si>
    <t>103024753</t>
  </si>
  <si>
    <t>Highlands SD</t>
  </si>
  <si>
    <t>103024952</t>
  </si>
  <si>
    <t>Propel CS-Hazelwood</t>
  </si>
  <si>
    <t>103025002</t>
  </si>
  <si>
    <t>Keystone Oaks SD</t>
  </si>
  <si>
    <t>103025206</t>
  </si>
  <si>
    <t>Young Scholars of Western Pennsylvania C</t>
  </si>
  <si>
    <t>103026002</t>
  </si>
  <si>
    <t>McKeesport Area SD</t>
  </si>
  <si>
    <t>103026037</t>
  </si>
  <si>
    <t>McKeesport Area Tech Ctr</t>
  </si>
  <si>
    <t>103026303</t>
  </si>
  <si>
    <t>Montour SD</t>
  </si>
  <si>
    <t>103026343</t>
  </si>
  <si>
    <t>Moon Area SD</t>
  </si>
  <si>
    <t>103026402</t>
  </si>
  <si>
    <t>Mt Lebanon SD</t>
  </si>
  <si>
    <t>103026852</t>
  </si>
  <si>
    <t>North Allegheny SD</t>
  </si>
  <si>
    <t>103026873</t>
  </si>
  <si>
    <t>Northgate SD</t>
  </si>
  <si>
    <t>103026902</t>
  </si>
  <si>
    <t>North Hills SD</t>
  </si>
  <si>
    <t>103027307</t>
  </si>
  <si>
    <t>Parkway West CTC</t>
  </si>
  <si>
    <t>103027352</t>
  </si>
  <si>
    <t>Penn Hills SD</t>
  </si>
  <si>
    <t>103027503</t>
  </si>
  <si>
    <t>Plum Borough SD</t>
  </si>
  <si>
    <t>103027753</t>
  </si>
  <si>
    <t>Quaker Valley SD</t>
  </si>
  <si>
    <t>103028192</t>
  </si>
  <si>
    <t>Propel CS-Northside</t>
  </si>
  <si>
    <t>103028203</t>
  </si>
  <si>
    <t>Riverview SD</t>
  </si>
  <si>
    <t>103028246</t>
  </si>
  <si>
    <t>Urban Pathways K-5 College CS</t>
  </si>
  <si>
    <t>103028302</t>
  </si>
  <si>
    <t>Shaler Area SD</t>
  </si>
  <si>
    <t>103028425</t>
  </si>
  <si>
    <t>Westinghouse Arts Academy CS</t>
  </si>
  <si>
    <t>103028653</t>
  </si>
  <si>
    <t>South Allegheny SD</t>
  </si>
  <si>
    <t>103028703</t>
  </si>
  <si>
    <t>South Fayette Township SD</t>
  </si>
  <si>
    <t>103028753</t>
  </si>
  <si>
    <t>South Park SD</t>
  </si>
  <si>
    <t>103028807</t>
  </si>
  <si>
    <t>Steel Center for Career and Technical Education</t>
  </si>
  <si>
    <t>103028833</t>
  </si>
  <si>
    <t>Steel Valley SD</t>
  </si>
  <si>
    <t>103028853</t>
  </si>
  <si>
    <t>Sto-Rox SD</t>
  </si>
  <si>
    <t>103029203</t>
  </si>
  <si>
    <t>Upper Saint Clair SD</t>
  </si>
  <si>
    <t>103029403</t>
  </si>
  <si>
    <t>West Allegheny SD</t>
  </si>
  <si>
    <t>103029553</t>
  </si>
  <si>
    <t>West Jefferson Hills SD</t>
  </si>
  <si>
    <t>103029603</t>
  </si>
  <si>
    <t>West Mifflin Area SD</t>
  </si>
  <si>
    <t>103029803</t>
  </si>
  <si>
    <t>Wilkinsburg Borough SD</t>
  </si>
  <si>
    <t>103029902</t>
  </si>
  <si>
    <t>Woodland Hills SD</t>
  </si>
  <si>
    <t>103519376</t>
  </si>
  <si>
    <t>Universal Daroff CS</t>
  </si>
  <si>
    <t>104000000</t>
  </si>
  <si>
    <t>Midwestern IU 4</t>
  </si>
  <si>
    <t>104101252</t>
  </si>
  <si>
    <t>Butler Area SD</t>
  </si>
  <si>
    <t>104101307</t>
  </si>
  <si>
    <t>Butler County AVTS</t>
  </si>
  <si>
    <t>104103603</t>
  </si>
  <si>
    <t>Karns City Area SD</t>
  </si>
  <si>
    <t>104105003</t>
  </si>
  <si>
    <t>Mars Area SD</t>
  </si>
  <si>
    <t>104105353</t>
  </si>
  <si>
    <t>Moniteau SD</t>
  </si>
  <si>
    <t>104107503</t>
  </si>
  <si>
    <t>Slippery Rock Area SD</t>
  </si>
  <si>
    <t>104107803</t>
  </si>
  <si>
    <t>104107903</t>
  </si>
  <si>
    <t>Seneca Valley SD</t>
  </si>
  <si>
    <t>104372003</t>
  </si>
  <si>
    <t>Ellwood City Area SD</t>
  </si>
  <si>
    <t>104374003</t>
  </si>
  <si>
    <t>Laurel SD</t>
  </si>
  <si>
    <t>104374207</t>
  </si>
  <si>
    <t>Lawrence County CTC</t>
  </si>
  <si>
    <t>104375003</t>
  </si>
  <si>
    <t>Mohawk Area SD</t>
  </si>
  <si>
    <t>104375203</t>
  </si>
  <si>
    <t>Neshannock Township SD</t>
  </si>
  <si>
    <t>104375302</t>
  </si>
  <si>
    <t>New Castle Area SD</t>
  </si>
  <si>
    <t>104376203</t>
  </si>
  <si>
    <t>Shenango Area SD</t>
  </si>
  <si>
    <t>104377003</t>
  </si>
  <si>
    <t>Union Area SD</t>
  </si>
  <si>
    <t>104378003</t>
  </si>
  <si>
    <t>Wilmington Area SD</t>
  </si>
  <si>
    <t>104431304</t>
  </si>
  <si>
    <t>Commodore Perry SD</t>
  </si>
  <si>
    <t>104432503</t>
  </si>
  <si>
    <t>Farrell Area SD</t>
  </si>
  <si>
    <t>104432803</t>
  </si>
  <si>
    <t>Greenville Area SD</t>
  </si>
  <si>
    <t>104432830</t>
  </si>
  <si>
    <t>Keystone Education Center CS</t>
  </si>
  <si>
    <t>104432903</t>
  </si>
  <si>
    <t>Grove City Area SD</t>
  </si>
  <si>
    <t>104433303</t>
  </si>
  <si>
    <t>Hermitage SD</t>
  </si>
  <si>
    <t>104433604</t>
  </si>
  <si>
    <t>Jamestown Area SD</t>
  </si>
  <si>
    <t>104433903</t>
  </si>
  <si>
    <t>Lakeview SD</t>
  </si>
  <si>
    <t>104435003</t>
  </si>
  <si>
    <t>Mercer Area SD</t>
  </si>
  <si>
    <t>104435107</t>
  </si>
  <si>
    <t>Mercer County Career Center</t>
  </si>
  <si>
    <t>104435303</t>
  </si>
  <si>
    <t>Reynolds SD</t>
  </si>
  <si>
    <t>104435603</t>
  </si>
  <si>
    <t>Sharon City SD</t>
  </si>
  <si>
    <t>104435703</t>
  </si>
  <si>
    <t>Sharpsville Area SD</t>
  </si>
  <si>
    <t>104437503</t>
  </si>
  <si>
    <t>West Middlesex Area SD</t>
  </si>
  <si>
    <t>104510394</t>
  </si>
  <si>
    <t>Antonia Pantoja Community CS</t>
  </si>
  <si>
    <t>105000000</t>
  </si>
  <si>
    <t>Northwest Tri-County IU 5</t>
  </si>
  <si>
    <t>105201033</t>
  </si>
  <si>
    <t>Conneaut SD</t>
  </si>
  <si>
    <t>105201352</t>
  </si>
  <si>
    <t>Crawford Central SD</t>
  </si>
  <si>
    <t>105201407</t>
  </si>
  <si>
    <t>Crawford County CTC</t>
  </si>
  <si>
    <t>105204703</t>
  </si>
  <si>
    <t>Penncrest SD</t>
  </si>
  <si>
    <t>105250001</t>
  </si>
  <si>
    <t>Perseus House CS of Excellence</t>
  </si>
  <si>
    <t>105250004</t>
  </si>
  <si>
    <t>Montessori Regional CS</t>
  </si>
  <si>
    <t>105251453</t>
  </si>
  <si>
    <t>Corry Area SD</t>
  </si>
  <si>
    <t>105252507</t>
  </si>
  <si>
    <t>City of Erie Regional Career &amp; Technical School</t>
  </si>
  <si>
    <t>105252602</t>
  </si>
  <si>
    <t>Erie City SD</t>
  </si>
  <si>
    <t>105252807</t>
  </si>
  <si>
    <t>Erie County Technical School</t>
  </si>
  <si>
    <t>105252920</t>
  </si>
  <si>
    <t>Robert Benjamin Wiley Community CS</t>
  </si>
  <si>
    <t>105253303</t>
  </si>
  <si>
    <t>Fairview SD</t>
  </si>
  <si>
    <t>105253553</t>
  </si>
  <si>
    <t>Fort LeBoeuf SD</t>
  </si>
  <si>
    <t>105253903</t>
  </si>
  <si>
    <t>General McLane SD</t>
  </si>
  <si>
    <t>105254053</t>
  </si>
  <si>
    <t>Girard SD</t>
  </si>
  <si>
    <t>105254353</t>
  </si>
  <si>
    <t>Harbor Creek SD</t>
  </si>
  <si>
    <t>105256553</t>
  </si>
  <si>
    <t>Iroquois SD</t>
  </si>
  <si>
    <t>105257512</t>
  </si>
  <si>
    <t>Erie Rise Leadership Academy CS</t>
  </si>
  <si>
    <t>105257602</t>
  </si>
  <si>
    <t>Millcreek Township SD</t>
  </si>
  <si>
    <t>105258303</t>
  </si>
  <si>
    <t>North East SD</t>
  </si>
  <si>
    <t>105258503</t>
  </si>
  <si>
    <t>Northwestern SD</t>
  </si>
  <si>
    <t>105259103</t>
  </si>
  <si>
    <t>Union City Area SD</t>
  </si>
  <si>
    <t>105259703</t>
  </si>
  <si>
    <t>Wattsburg Area SD</t>
  </si>
  <si>
    <t>105620001</t>
  </si>
  <si>
    <t>Tidioute Community CS</t>
  </si>
  <si>
    <t>105628007</t>
  </si>
  <si>
    <t>Warren County AVTS</t>
  </si>
  <si>
    <t>105628302</t>
  </si>
  <si>
    <t>Warren County SD</t>
  </si>
  <si>
    <t>106000000</t>
  </si>
  <si>
    <t>Riverview IU 6</t>
  </si>
  <si>
    <t>106160303</t>
  </si>
  <si>
    <t>Allegheny-Clarion Valley SD</t>
  </si>
  <si>
    <t>106161203</t>
  </si>
  <si>
    <t>Clarion Area SD</t>
  </si>
  <si>
    <t>106161357</t>
  </si>
  <si>
    <t>Clarion County Career Center</t>
  </si>
  <si>
    <t>106161703</t>
  </si>
  <si>
    <t>Clarion-Limestone Area SD</t>
  </si>
  <si>
    <t>106166503</t>
  </si>
  <si>
    <t>Keystone SD</t>
  </si>
  <si>
    <t>106167504</t>
  </si>
  <si>
    <t>North Clarion County SD</t>
  </si>
  <si>
    <t>106168003</t>
  </si>
  <si>
    <t>Redbank Valley SD</t>
  </si>
  <si>
    <t>106169003</t>
  </si>
  <si>
    <t>Union SD</t>
  </si>
  <si>
    <t>106172003</t>
  </si>
  <si>
    <t>DuBois Area SD</t>
  </si>
  <si>
    <t>106272003</t>
  </si>
  <si>
    <t>Forest Area SD</t>
  </si>
  <si>
    <t>106330703</t>
  </si>
  <si>
    <t>Brockway Area SD</t>
  </si>
  <si>
    <t>106330803</t>
  </si>
  <si>
    <t>Brookville Area SD</t>
  </si>
  <si>
    <t>106333407</t>
  </si>
  <si>
    <t>Jefferson County-DuBois AVTS</t>
  </si>
  <si>
    <t>106338003</t>
  </si>
  <si>
    <t>Punxsutawney Area SD</t>
  </si>
  <si>
    <t>106611303</t>
  </si>
  <si>
    <t>Cranberry Area SD</t>
  </si>
  <si>
    <t>106612203</t>
  </si>
  <si>
    <t>Franklin Area SD</t>
  </si>
  <si>
    <t>106616203</t>
  </si>
  <si>
    <t>Oil City Area SD</t>
  </si>
  <si>
    <t>106617203</t>
  </si>
  <si>
    <t>Titusville Area SD</t>
  </si>
  <si>
    <t>106618603</t>
  </si>
  <si>
    <t>Valley Grove SD</t>
  </si>
  <si>
    <t>106619107</t>
  </si>
  <si>
    <t>Venango Technology Center</t>
  </si>
  <si>
    <t>107000000</t>
  </si>
  <si>
    <t>Westmoreland IU 7</t>
  </si>
  <si>
    <t>107650603</t>
  </si>
  <si>
    <t>Belle Vernon Area SD</t>
  </si>
  <si>
    <t>107650703</t>
  </si>
  <si>
    <t>Burrell SD</t>
  </si>
  <si>
    <t>107651207</t>
  </si>
  <si>
    <t>Central Westmoreland CTC</t>
  </si>
  <si>
    <t>107651603</t>
  </si>
  <si>
    <t>Derry Area SD</t>
  </si>
  <si>
    <t>107652207</t>
  </si>
  <si>
    <t>Eastern Westmoreland CTC</t>
  </si>
  <si>
    <t>107652603</t>
  </si>
  <si>
    <t>Franklin Regional SD</t>
  </si>
  <si>
    <t>107653040</t>
  </si>
  <si>
    <t>Dr Robert Ketterer CS Inc</t>
  </si>
  <si>
    <t>107653102</t>
  </si>
  <si>
    <t>Greater Latrobe SD</t>
  </si>
  <si>
    <t>107653203</t>
  </si>
  <si>
    <t>Greensburg Salem SD</t>
  </si>
  <si>
    <t>107653802</t>
  </si>
  <si>
    <t>Hempfield Area SD</t>
  </si>
  <si>
    <t>107654103</t>
  </si>
  <si>
    <t>Jeannette City SD</t>
  </si>
  <si>
    <t>107654403</t>
  </si>
  <si>
    <t>Kiski Area SD</t>
  </si>
  <si>
    <t>107654903</t>
  </si>
  <si>
    <t>Ligonier Valley SD</t>
  </si>
  <si>
    <t>107655803</t>
  </si>
  <si>
    <t>Monessen City SD</t>
  </si>
  <si>
    <t>107655903</t>
  </si>
  <si>
    <t>Mount Pleasant Area SD</t>
  </si>
  <si>
    <t>107656303</t>
  </si>
  <si>
    <t>New Kensington-Arnold SD</t>
  </si>
  <si>
    <t>107656407</t>
  </si>
  <si>
    <t>Northern Westmoreland CTC</t>
  </si>
  <si>
    <t>107656502</t>
  </si>
  <si>
    <t>Norwin SD</t>
  </si>
  <si>
    <t>107657103</t>
  </si>
  <si>
    <t>Penn-Trafford SD</t>
  </si>
  <si>
    <t>107657503</t>
  </si>
  <si>
    <t>Southmoreland SD</t>
  </si>
  <si>
    <t>107658903</t>
  </si>
  <si>
    <t>Yough SD</t>
  </si>
  <si>
    <t>108000000</t>
  </si>
  <si>
    <t>Appalachia IU 8</t>
  </si>
  <si>
    <t>108051003</t>
  </si>
  <si>
    <t>Bedford Area SD</t>
  </si>
  <si>
    <t>108051307</t>
  </si>
  <si>
    <t>Bedford County Technical Center</t>
  </si>
  <si>
    <t>108051503</t>
  </si>
  <si>
    <t>Chestnut Ridge SD</t>
  </si>
  <si>
    <t>108053003</t>
  </si>
  <si>
    <t>Everett Area SD</t>
  </si>
  <si>
    <t>108056004</t>
  </si>
  <si>
    <t>Northern Bedford County SD</t>
  </si>
  <si>
    <t>108057079</t>
  </si>
  <si>
    <t>HOPE for Hyndman CS</t>
  </si>
  <si>
    <t>108058003</t>
  </si>
  <si>
    <t>Tussey Mountain SD</t>
  </si>
  <si>
    <t>108070001</t>
  </si>
  <si>
    <t>Central PA Digital Learning Foundation C</t>
  </si>
  <si>
    <t>108070502</t>
  </si>
  <si>
    <t>Altoona Area SD</t>
  </si>
  <si>
    <t>108070607</t>
  </si>
  <si>
    <t>Greater Altoona CTC</t>
  </si>
  <si>
    <t>108071003</t>
  </si>
  <si>
    <t>Bellwood-Antis SD</t>
  </si>
  <si>
    <t>108071504</t>
  </si>
  <si>
    <t>Claysburg-Kimmel SD</t>
  </si>
  <si>
    <t>108073503</t>
  </si>
  <si>
    <t>Hollidaysburg Area SD</t>
  </si>
  <si>
    <t>108077503</t>
  </si>
  <si>
    <t>Spring Cove SD</t>
  </si>
  <si>
    <t>108078003</t>
  </si>
  <si>
    <t>Tyrone Area SD</t>
  </si>
  <si>
    <t>108079004</t>
  </si>
  <si>
    <t>Williamsburg Community SD</t>
  </si>
  <si>
    <t>108110307</t>
  </si>
  <si>
    <t>Admiral Peary AVTS</t>
  </si>
  <si>
    <t>108110603</t>
  </si>
  <si>
    <t>Blacklick Valley SD</t>
  </si>
  <si>
    <t>108111203</t>
  </si>
  <si>
    <t>Cambria Heights SD</t>
  </si>
  <si>
    <t>108111303</t>
  </si>
  <si>
    <t>Central Cambria SD</t>
  </si>
  <si>
    <t>108111403</t>
  </si>
  <si>
    <t>Conemaugh Valley SD</t>
  </si>
  <si>
    <t>108112003</t>
  </si>
  <si>
    <t>Ferndale Area SD</t>
  </si>
  <si>
    <t>108112203</t>
  </si>
  <si>
    <t>Forest Hills SD</t>
  </si>
  <si>
    <t>108112502</t>
  </si>
  <si>
    <t>Greater Johnstown SD</t>
  </si>
  <si>
    <t>108112607</t>
  </si>
  <si>
    <t>Greater Johnstown CTC</t>
  </si>
  <si>
    <t>108114503</t>
  </si>
  <si>
    <t>Northern Cambria SD</t>
  </si>
  <si>
    <t>108116003</t>
  </si>
  <si>
    <t>Penn Cambria SD</t>
  </si>
  <si>
    <t>108116303</t>
  </si>
  <si>
    <t>Portage Area SD</t>
  </si>
  <si>
    <t>108116503</t>
  </si>
  <si>
    <t>Richland SD</t>
  </si>
  <si>
    <t>108118503</t>
  </si>
  <si>
    <t>Westmont Hilltop SD</t>
  </si>
  <si>
    <t>108515107</t>
  </si>
  <si>
    <t>Southwest Leadership Academy CS</t>
  </si>
  <si>
    <t>108561003</t>
  </si>
  <si>
    <t>Berlin Brothersvalley SD</t>
  </si>
  <si>
    <t>108561803</t>
  </si>
  <si>
    <t>Conemaugh Township Area SD</t>
  </si>
  <si>
    <t>108565203</t>
  </si>
  <si>
    <t>Meyersdale Area SD</t>
  </si>
  <si>
    <t>108565503</t>
  </si>
  <si>
    <t>North Star SD</t>
  </si>
  <si>
    <t>108566303</t>
  </si>
  <si>
    <t>Rockwood Area SD</t>
  </si>
  <si>
    <t>108567004</t>
  </si>
  <si>
    <t>Salisbury-Elk Lick SD</t>
  </si>
  <si>
    <t>108567204</t>
  </si>
  <si>
    <t>Shade-Central City SD</t>
  </si>
  <si>
    <t>108567404</t>
  </si>
  <si>
    <t>Shanksville-Stonycreek SD</t>
  </si>
  <si>
    <t>108567703</t>
  </si>
  <si>
    <t>Somerset Area SD</t>
  </si>
  <si>
    <t>108567807</t>
  </si>
  <si>
    <t>Somerset County Technology Center</t>
  </si>
  <si>
    <t>108568404</t>
  </si>
  <si>
    <t>Turkeyfoot Valley Area SD</t>
  </si>
  <si>
    <t>108569103</t>
  </si>
  <si>
    <t>Windber Area SD</t>
  </si>
  <si>
    <t>109000000</t>
  </si>
  <si>
    <t>Seneca Highlands IU 9</t>
  </si>
  <si>
    <t>109122703</t>
  </si>
  <si>
    <t>Cameron County SD</t>
  </si>
  <si>
    <t>109243503</t>
  </si>
  <si>
    <t>Johnsonburg Area SD</t>
  </si>
  <si>
    <t>109246003</t>
  </si>
  <si>
    <t>Ridgway Area SD</t>
  </si>
  <si>
    <t>109248003</t>
  </si>
  <si>
    <t>Saint Marys Area SD</t>
  </si>
  <si>
    <t>109420107</t>
  </si>
  <si>
    <t>Seneca Highlands Career and Technical Center</t>
  </si>
  <si>
    <t>109420803</t>
  </si>
  <si>
    <t>Bradford Area SD</t>
  </si>
  <si>
    <t>109422303</t>
  </si>
  <si>
    <t>Kane Area SD</t>
  </si>
  <si>
    <t>109426003</t>
  </si>
  <si>
    <t>Otto-Eldred SD</t>
  </si>
  <si>
    <t>109426303</t>
  </si>
  <si>
    <t>Port Allegany SD</t>
  </si>
  <si>
    <t>109427503</t>
  </si>
  <si>
    <t>Smethport Area SD</t>
  </si>
  <si>
    <t>109530304</t>
  </si>
  <si>
    <t>Austin Area SD</t>
  </si>
  <si>
    <t>109531304</t>
  </si>
  <si>
    <t>Coudersport Area SD</t>
  </si>
  <si>
    <t>109532804</t>
  </si>
  <si>
    <t>Galeton Area SD</t>
  </si>
  <si>
    <t>109535504</t>
  </si>
  <si>
    <t>Northern Potter SD</t>
  </si>
  <si>
    <t>109537504</t>
  </si>
  <si>
    <t>Oswayo Valley SD</t>
  </si>
  <si>
    <t>110000000</t>
  </si>
  <si>
    <t>Central IU 10</t>
  </si>
  <si>
    <t>110140001</t>
  </si>
  <si>
    <t>Young Scholars of Central PA CS</t>
  </si>
  <si>
    <t>110141003</t>
  </si>
  <si>
    <t>Bald Eagle Area SD</t>
  </si>
  <si>
    <t>110141103</t>
  </si>
  <si>
    <t>Bellefonte Area SD</t>
  </si>
  <si>
    <t>110141607</t>
  </si>
  <si>
    <t>Central PA Institute of Science &amp; Technology</t>
  </si>
  <si>
    <t>110147003</t>
  </si>
  <si>
    <t>Penns Valley Area SD</t>
  </si>
  <si>
    <t>110148002</t>
  </si>
  <si>
    <t>State College Area SD</t>
  </si>
  <si>
    <t>110171003</t>
  </si>
  <si>
    <t>Clearfield Area SD</t>
  </si>
  <si>
    <t>110171607</t>
  </si>
  <si>
    <t>Clearfield County CTC</t>
  </si>
  <si>
    <t>110171803</t>
  </si>
  <si>
    <t>Curwensville Area SD</t>
  </si>
  <si>
    <t>110173003</t>
  </si>
  <si>
    <t>Glendale SD</t>
  </si>
  <si>
    <t>110173504</t>
  </si>
  <si>
    <t>Harmony Area SD</t>
  </si>
  <si>
    <t>110175003</t>
  </si>
  <si>
    <t>Moshannon Valley SD</t>
  </si>
  <si>
    <t>110177003</t>
  </si>
  <si>
    <t>Philipsburg-Osceola Area SD</t>
  </si>
  <si>
    <t>110179003</t>
  </si>
  <si>
    <t>West Branch Area SD</t>
  </si>
  <si>
    <t>110183602</t>
  </si>
  <si>
    <t>Keystone Central SD</t>
  </si>
  <si>
    <t>110183707</t>
  </si>
  <si>
    <t>Keystone Central CTC</t>
  </si>
  <si>
    <t>111000000</t>
  </si>
  <si>
    <t>Tuscarora IU 11</t>
  </si>
  <si>
    <t>111291304</t>
  </si>
  <si>
    <t>Central Fulton SD</t>
  </si>
  <si>
    <t>111292304</t>
  </si>
  <si>
    <t>Forbes Road SD</t>
  </si>
  <si>
    <t>111292507</t>
  </si>
  <si>
    <t>Fulton County AVTS</t>
  </si>
  <si>
    <t>111297504</t>
  </si>
  <si>
    <t>Southern Fulton SD</t>
  </si>
  <si>
    <t>111312503</t>
  </si>
  <si>
    <t>Huntingdon Area SD</t>
  </si>
  <si>
    <t>111312607</t>
  </si>
  <si>
    <t>Huntingdon County CTC</t>
  </si>
  <si>
    <t>111312804</t>
  </si>
  <si>
    <t>Juniata Valley SD</t>
  </si>
  <si>
    <t>111315438</t>
  </si>
  <si>
    <t>Stone Valley Community CS</t>
  </si>
  <si>
    <t>111316003</t>
  </si>
  <si>
    <t>Mount Union Area SD</t>
  </si>
  <si>
    <t>111317503</t>
  </si>
  <si>
    <t>Southern Huntingdon County SD</t>
  </si>
  <si>
    <t>111343603</t>
  </si>
  <si>
    <t>Juniata County SD</t>
  </si>
  <si>
    <t>111440001</t>
  </si>
  <si>
    <t>New Day CS</t>
  </si>
  <si>
    <t>111444307</t>
  </si>
  <si>
    <t>Mifflin County Academy of Science and Technology</t>
  </si>
  <si>
    <t>111444602</t>
  </si>
  <si>
    <t>Mifflin County SD</t>
  </si>
  <si>
    <t>112000000</t>
  </si>
  <si>
    <t>Lincoln IU 12</t>
  </si>
  <si>
    <t>112011103</t>
  </si>
  <si>
    <t>Bermudian Springs SD</t>
  </si>
  <si>
    <t>112011603</t>
  </si>
  <si>
    <t>Conewago Valley SD</t>
  </si>
  <si>
    <t>112013054</t>
  </si>
  <si>
    <t>Fairfield Area SD</t>
  </si>
  <si>
    <t>112013753</t>
  </si>
  <si>
    <t>Gettysburg Area SD</t>
  </si>
  <si>
    <t>112015203</t>
  </si>
  <si>
    <t>Littlestown Area SD</t>
  </si>
  <si>
    <t>112018523</t>
  </si>
  <si>
    <t>Upper Adams SD</t>
  </si>
  <si>
    <t>112281302</t>
  </si>
  <si>
    <t>Chambersburg Area SD</t>
  </si>
  <si>
    <t>112282004</t>
  </si>
  <si>
    <t>Fannett-Metal SD</t>
  </si>
  <si>
    <t>112282307</t>
  </si>
  <si>
    <t>Franklin County CTC</t>
  </si>
  <si>
    <t>112283003</t>
  </si>
  <si>
    <t>Greencastle-Antrim SD</t>
  </si>
  <si>
    <t>112286003</t>
  </si>
  <si>
    <t>Tuscarora SD</t>
  </si>
  <si>
    <t>112289003</t>
  </si>
  <si>
    <t>Waynesboro Area SD</t>
  </si>
  <si>
    <t>112671303</t>
  </si>
  <si>
    <t>Central York SD</t>
  </si>
  <si>
    <t>112671603</t>
  </si>
  <si>
    <t>Dallastown Area SD</t>
  </si>
  <si>
    <t>112671803</t>
  </si>
  <si>
    <t>Dover Area SD</t>
  </si>
  <si>
    <t>112672203</t>
  </si>
  <si>
    <t>Eastern York SD</t>
  </si>
  <si>
    <t>112672803</t>
  </si>
  <si>
    <t>Hanover Public SD</t>
  </si>
  <si>
    <t>112673300</t>
  </si>
  <si>
    <t>Crispus Attucks CS</t>
  </si>
  <si>
    <t>112673500</t>
  </si>
  <si>
    <t>Lincoln CS</t>
  </si>
  <si>
    <t>112674403</t>
  </si>
  <si>
    <t>Northeastern York SD</t>
  </si>
  <si>
    <t>112675503</t>
  </si>
  <si>
    <t>Red Lion Area SD</t>
  </si>
  <si>
    <t>112676203</t>
  </si>
  <si>
    <t>South Eastern SD</t>
  </si>
  <si>
    <t>112676403</t>
  </si>
  <si>
    <t>South Western SD</t>
  </si>
  <si>
    <t>112676503</t>
  </si>
  <si>
    <t>Southern York County SD</t>
  </si>
  <si>
    <t>112676703</t>
  </si>
  <si>
    <t>Spring Grove Area SD</t>
  </si>
  <si>
    <t>112678503</t>
  </si>
  <si>
    <t>West York Area SD</t>
  </si>
  <si>
    <t>112679002</t>
  </si>
  <si>
    <t>York City SD</t>
  </si>
  <si>
    <t>112679107</t>
  </si>
  <si>
    <t>York Co School of Technology</t>
  </si>
  <si>
    <t>112679403</t>
  </si>
  <si>
    <t>York Suburban SD</t>
  </si>
  <si>
    <t>113000000</t>
  </si>
  <si>
    <t>Lancaster-Lebanon IU 13</t>
  </si>
  <si>
    <t>113361303</t>
  </si>
  <si>
    <t>Cocalico SD</t>
  </si>
  <si>
    <t>113361503</t>
  </si>
  <si>
    <t>Columbia Borough SD</t>
  </si>
  <si>
    <t>113361703</t>
  </si>
  <si>
    <t>Conestoga Valley SD</t>
  </si>
  <si>
    <t>113362203</t>
  </si>
  <si>
    <t>Donegal SD</t>
  </si>
  <si>
    <t>113362303</t>
  </si>
  <si>
    <t>Eastern Lancaster County SD</t>
  </si>
  <si>
    <t>113362403</t>
  </si>
  <si>
    <t>Elizabethtown Area SD</t>
  </si>
  <si>
    <t>113362603</t>
  </si>
  <si>
    <t>Ephrata Area SD</t>
  </si>
  <si>
    <t>113362940</t>
  </si>
  <si>
    <t>La Academia Partnership CS</t>
  </si>
  <si>
    <t>113363103</t>
  </si>
  <si>
    <t>Hempfield SD</t>
  </si>
  <si>
    <t>113363603</t>
  </si>
  <si>
    <t>Lampeter-Strasburg SD</t>
  </si>
  <si>
    <t>113363807</t>
  </si>
  <si>
    <t>Lancaster County CTC</t>
  </si>
  <si>
    <t>113364002</t>
  </si>
  <si>
    <t>Lancaster SD</t>
  </si>
  <si>
    <t>113364403</t>
  </si>
  <si>
    <t>Manheim Central SD</t>
  </si>
  <si>
    <t>113364503</t>
  </si>
  <si>
    <t>Manheim Township SD</t>
  </si>
  <si>
    <t>113365203</t>
  </si>
  <si>
    <t>Penn Manor SD</t>
  </si>
  <si>
    <t>113365303</t>
  </si>
  <si>
    <t>Pequea Valley SD</t>
  </si>
  <si>
    <t>113367003</t>
  </si>
  <si>
    <t>Solanco SD</t>
  </si>
  <si>
    <t>113369003</t>
  </si>
  <si>
    <t>Warwick SD</t>
  </si>
  <si>
    <t>113380303</t>
  </si>
  <si>
    <t>Annville-Cleona SD</t>
  </si>
  <si>
    <t>113381303</t>
  </si>
  <si>
    <t>Cornwall-Lebanon SD</t>
  </si>
  <si>
    <t>113382303</t>
  </si>
  <si>
    <t>Eastern Lebanon County SD</t>
  </si>
  <si>
    <t>113384307</t>
  </si>
  <si>
    <t>Lebanon County CTC</t>
  </si>
  <si>
    <t>113384603</t>
  </si>
  <si>
    <t>Lebanon SD</t>
  </si>
  <si>
    <t>113385003</t>
  </si>
  <si>
    <t>Northern Lebanon SD</t>
  </si>
  <si>
    <t>113385303</t>
  </si>
  <si>
    <t>Palmyra Area SD</t>
  </si>
  <si>
    <t>114000000</t>
  </si>
  <si>
    <t>Berks County IU 14</t>
  </si>
  <si>
    <t>114060392</t>
  </si>
  <si>
    <t>I-LEAD CS</t>
  </si>
  <si>
    <t>114060503</t>
  </si>
  <si>
    <t>Antietam SD</t>
  </si>
  <si>
    <t>114060557</t>
  </si>
  <si>
    <t>Berks CTC</t>
  </si>
  <si>
    <t>114060753</t>
  </si>
  <si>
    <t>Boyertown Area SD</t>
  </si>
  <si>
    <t>114060853</t>
  </si>
  <si>
    <t>Brandywine Heights Area SD</t>
  </si>
  <si>
    <t>114061103</t>
  </si>
  <si>
    <t>Conrad Weiser Area SD</t>
  </si>
  <si>
    <t>114061503</t>
  </si>
  <si>
    <t>Daniel Boone Area SD</t>
  </si>
  <si>
    <t>114062003</t>
  </si>
  <si>
    <t>Exeter Township SD</t>
  </si>
  <si>
    <t>114062503</t>
  </si>
  <si>
    <t>Fleetwood Area SD</t>
  </si>
  <si>
    <t>114063003</t>
  </si>
  <si>
    <t>Governor Mifflin SD</t>
  </si>
  <si>
    <t>114063503</t>
  </si>
  <si>
    <t>Hamburg Area SD</t>
  </si>
  <si>
    <t>114064003</t>
  </si>
  <si>
    <t>Kutztown Area SD</t>
  </si>
  <si>
    <t>114065503</t>
  </si>
  <si>
    <t>Muhlenberg SD</t>
  </si>
  <si>
    <t>114066503</t>
  </si>
  <si>
    <t>Oley Valley SD</t>
  </si>
  <si>
    <t>114067002</t>
  </si>
  <si>
    <t>Reading SD</t>
  </si>
  <si>
    <t>114067107</t>
  </si>
  <si>
    <t>Reading Muhlenberg CTC</t>
  </si>
  <si>
    <t>114067503</t>
  </si>
  <si>
    <t>Schuylkill Valley SD</t>
  </si>
  <si>
    <t>114068003</t>
  </si>
  <si>
    <t>Tulpehocken Area SD</t>
  </si>
  <si>
    <t>114068103</t>
  </si>
  <si>
    <t>Twin Valley SD</t>
  </si>
  <si>
    <t>114069103</t>
  </si>
  <si>
    <t>Wilson SD</t>
  </si>
  <si>
    <t>114069353</t>
  </si>
  <si>
    <t>Wyomissing Area SD</t>
  </si>
  <si>
    <t>114514135</t>
  </si>
  <si>
    <t>Sankofa Freedom Academy CS</t>
  </si>
  <si>
    <t>115000000</t>
  </si>
  <si>
    <t>Capital Area IU 15</t>
  </si>
  <si>
    <t>115210503</t>
  </si>
  <si>
    <t>Big Spring SD</t>
  </si>
  <si>
    <t>115211003</t>
  </si>
  <si>
    <t>Camp Hill SD</t>
  </si>
  <si>
    <t>115211103</t>
  </si>
  <si>
    <t>Carlisle Area SD</t>
  </si>
  <si>
    <t>115211603</t>
  </si>
  <si>
    <t>Cumberland Valley SD</t>
  </si>
  <si>
    <t>115211657</t>
  </si>
  <si>
    <t>Cumberland Perry AVTS</t>
  </si>
  <si>
    <t>115212503</t>
  </si>
  <si>
    <t>East Pennsboro Area SD</t>
  </si>
  <si>
    <t>115216503</t>
  </si>
  <si>
    <t>Mechanicsburg Area SD</t>
  </si>
  <si>
    <t>115218003</t>
  </si>
  <si>
    <t>Shippensburg Area SD</t>
  </si>
  <si>
    <t>115218303</t>
  </si>
  <si>
    <t>South Middleton SD</t>
  </si>
  <si>
    <t>115219002</t>
  </si>
  <si>
    <t>West Shore SD</t>
  </si>
  <si>
    <t>115220001</t>
  </si>
  <si>
    <t>Infinity CS</t>
  </si>
  <si>
    <t>115220002</t>
  </si>
  <si>
    <t>Commonwealth Charter Academy CS</t>
  </si>
  <si>
    <t>115220003</t>
  </si>
  <si>
    <t>Pennsylvania Distance Learning CS</t>
  </si>
  <si>
    <t>115221402</t>
  </si>
  <si>
    <t>Central Dauphin SD</t>
  </si>
  <si>
    <t>115221607</t>
  </si>
  <si>
    <t>Dauphin County Technical School</t>
  </si>
  <si>
    <t>115221753</t>
  </si>
  <si>
    <t>Derry Township SD</t>
  </si>
  <si>
    <t>115222343</t>
  </si>
  <si>
    <t>Premier Arts and Science CS</t>
  </si>
  <si>
    <t>115222504</t>
  </si>
  <si>
    <t>Halifax Area SD</t>
  </si>
  <si>
    <t>115222752</t>
  </si>
  <si>
    <t>Harrisburg City SD</t>
  </si>
  <si>
    <t>115223050</t>
  </si>
  <si>
    <t>Sylvan Heights Science CS</t>
  </si>
  <si>
    <t>115224003</t>
  </si>
  <si>
    <t>Lower Dauphin SD</t>
  </si>
  <si>
    <t>115226003</t>
  </si>
  <si>
    <t>Middletown Area SD</t>
  </si>
  <si>
    <t>115226103</t>
  </si>
  <si>
    <t>Millersburg Area SD</t>
  </si>
  <si>
    <t>115227871</t>
  </si>
  <si>
    <t>Reach Cyber CS</t>
  </si>
  <si>
    <t>115228003</t>
  </si>
  <si>
    <t>Steelton-Highspire SD</t>
  </si>
  <si>
    <t>115228303</t>
  </si>
  <si>
    <t>Susquehanna Township SD</t>
  </si>
  <si>
    <t>115229003</t>
  </si>
  <si>
    <t>Upper Dauphin Area SD</t>
  </si>
  <si>
    <t>115503004</t>
  </si>
  <si>
    <t>Greenwood SD</t>
  </si>
  <si>
    <t>115504003</t>
  </si>
  <si>
    <t>Newport SD</t>
  </si>
  <si>
    <t>115506003</t>
  </si>
  <si>
    <t>Susquenita SD</t>
  </si>
  <si>
    <t>115508003</t>
  </si>
  <si>
    <t>West Perry SD</t>
  </si>
  <si>
    <t>115674603</t>
  </si>
  <si>
    <t>Northern York County SD</t>
  </si>
  <si>
    <t>116000000</t>
  </si>
  <si>
    <t>Central Susquehanna IU 16</t>
  </si>
  <si>
    <t>116191004</t>
  </si>
  <si>
    <t>Benton Area SD</t>
  </si>
  <si>
    <t>116191103</t>
  </si>
  <si>
    <t>Berwick Area SD</t>
  </si>
  <si>
    <t>116191203</t>
  </si>
  <si>
    <t>Bloomsburg Area SD</t>
  </si>
  <si>
    <t>116191503</t>
  </si>
  <si>
    <t>Central Columbia SD</t>
  </si>
  <si>
    <t>116191757</t>
  </si>
  <si>
    <t>Columbia-Montour AVTS</t>
  </si>
  <si>
    <t>116195004</t>
  </si>
  <si>
    <t>Millville Area SD</t>
  </si>
  <si>
    <t>116197503</t>
  </si>
  <si>
    <t>Southern Columbia Area SD</t>
  </si>
  <si>
    <t>116471803</t>
  </si>
  <si>
    <t>Danville Area SD</t>
  </si>
  <si>
    <t>116493503</t>
  </si>
  <si>
    <t>Line Mountain SD</t>
  </si>
  <si>
    <t>116495003</t>
  </si>
  <si>
    <t>Milton Area SD</t>
  </si>
  <si>
    <t>116495103</t>
  </si>
  <si>
    <t>Mount Carmel Area SD</t>
  </si>
  <si>
    <t>116495207</t>
  </si>
  <si>
    <t>Northumberland County CTC</t>
  </si>
  <si>
    <t>116496503</t>
  </si>
  <si>
    <t>Shamokin Area SD</t>
  </si>
  <si>
    <t>116496603</t>
  </si>
  <si>
    <t>Shikellamy SD</t>
  </si>
  <si>
    <t>116498003</t>
  </si>
  <si>
    <t>Warrior Run SD</t>
  </si>
  <si>
    <t>116555003</t>
  </si>
  <si>
    <t>Midd-West SD</t>
  </si>
  <si>
    <t>116557103</t>
  </si>
  <si>
    <t>Selinsgrove Area SD</t>
  </si>
  <si>
    <t>116604003</t>
  </si>
  <si>
    <t>Lewisburg Area SD</t>
  </si>
  <si>
    <t>116605003</t>
  </si>
  <si>
    <t>Mifflinburg Area SD</t>
  </si>
  <si>
    <t>116606707</t>
  </si>
  <si>
    <t>SUN Area Technical Institute</t>
  </si>
  <si>
    <t>117000000</t>
  </si>
  <si>
    <t>BLaST IU 17</t>
  </si>
  <si>
    <t>117080503</t>
  </si>
  <si>
    <t>Athens Area SD</t>
  </si>
  <si>
    <t>117080607</t>
  </si>
  <si>
    <t>Northern Tier Career Center</t>
  </si>
  <si>
    <t>117081003</t>
  </si>
  <si>
    <t>Canton Area SD</t>
  </si>
  <si>
    <t>117083004</t>
  </si>
  <si>
    <t>Northeast Bradford SD</t>
  </si>
  <si>
    <t>117086003</t>
  </si>
  <si>
    <t>Sayre Area SD</t>
  </si>
  <si>
    <t>117086503</t>
  </si>
  <si>
    <t>Towanda Area SD</t>
  </si>
  <si>
    <t>117086653</t>
  </si>
  <si>
    <t>Troy Area SD</t>
  </si>
  <si>
    <t>117089003</t>
  </si>
  <si>
    <t>Wyalusing Area SD</t>
  </si>
  <si>
    <t>117412003</t>
  </si>
  <si>
    <t>East Lycoming SD</t>
  </si>
  <si>
    <t>117414003</t>
  </si>
  <si>
    <t>Jersey Shore Area SD</t>
  </si>
  <si>
    <t>117414203</t>
  </si>
  <si>
    <t>Loyalsock Township SD</t>
  </si>
  <si>
    <t>117414807</t>
  </si>
  <si>
    <t>Lycoming CTC</t>
  </si>
  <si>
    <t>117415004</t>
  </si>
  <si>
    <t>Montgomery Area SD</t>
  </si>
  <si>
    <t>117415103</t>
  </si>
  <si>
    <t>Montoursville Area SD</t>
  </si>
  <si>
    <t>117415303</t>
  </si>
  <si>
    <t>Muncy SD</t>
  </si>
  <si>
    <t>117416103</t>
  </si>
  <si>
    <t>South Williamsport Area SD</t>
  </si>
  <si>
    <t>117417202</t>
  </si>
  <si>
    <t>Williamsport Area SD</t>
  </si>
  <si>
    <t>117576303</t>
  </si>
  <si>
    <t>Sullivan County SD</t>
  </si>
  <si>
    <t>117596003</t>
  </si>
  <si>
    <t>Northern Tioga SD</t>
  </si>
  <si>
    <t>117597003</t>
  </si>
  <si>
    <t>Southern Tioga SD</t>
  </si>
  <si>
    <t>117598503</t>
  </si>
  <si>
    <t>Wellsboro Area SD</t>
  </si>
  <si>
    <t>118000000</t>
  </si>
  <si>
    <t>Luzerne IU 18</t>
  </si>
  <si>
    <t>118400001</t>
  </si>
  <si>
    <t>Bear Creek Community CS</t>
  </si>
  <si>
    <t>118401403</t>
  </si>
  <si>
    <t>Crestwood SD</t>
  </si>
  <si>
    <t>118401603</t>
  </si>
  <si>
    <t>Dallas SD</t>
  </si>
  <si>
    <t>118402603</t>
  </si>
  <si>
    <t>Greater Nanticoke Area SD</t>
  </si>
  <si>
    <t>118403003</t>
  </si>
  <si>
    <t>Hanover Area SD</t>
  </si>
  <si>
    <t>118403207</t>
  </si>
  <si>
    <t>Hazleton Area Career Center</t>
  </si>
  <si>
    <t>118403302</t>
  </si>
  <si>
    <t>Hazleton Area SD</t>
  </si>
  <si>
    <t>118403903</t>
  </si>
  <si>
    <t>Lake-Lehman SD</t>
  </si>
  <si>
    <t>118406003</t>
  </si>
  <si>
    <t>Northwest Area SD</t>
  </si>
  <si>
    <t>118406602</t>
  </si>
  <si>
    <t>Pittston Area SD</t>
  </si>
  <si>
    <t>118408607</t>
  </si>
  <si>
    <t>Wilkes-Barre Area CTC</t>
  </si>
  <si>
    <t>118408707</t>
  </si>
  <si>
    <t>West Side CTC</t>
  </si>
  <si>
    <t>118408852</t>
  </si>
  <si>
    <t>Wilkes-Barre Area SD</t>
  </si>
  <si>
    <t>118409203</t>
  </si>
  <si>
    <t>Wyoming Area SD</t>
  </si>
  <si>
    <t>118409302</t>
  </si>
  <si>
    <t>Wyoming Valley West SD</t>
  </si>
  <si>
    <t>118667503</t>
  </si>
  <si>
    <t>Tunkhannock Area SD</t>
  </si>
  <si>
    <t>119000000</t>
  </si>
  <si>
    <t>Northeastern Educational IU 19</t>
  </si>
  <si>
    <t>119350001</t>
  </si>
  <si>
    <t>Fell CS</t>
  </si>
  <si>
    <t>119350303</t>
  </si>
  <si>
    <t>Abington Heights SD</t>
  </si>
  <si>
    <t>119351303</t>
  </si>
  <si>
    <t>Carbondale Area SD</t>
  </si>
  <si>
    <t>119352203</t>
  </si>
  <si>
    <t>Dunmore SD</t>
  </si>
  <si>
    <t>119354207</t>
  </si>
  <si>
    <t>CTC of Lackawanna County</t>
  </si>
  <si>
    <t>119354603</t>
  </si>
  <si>
    <t>Lakeland SD</t>
  </si>
  <si>
    <t>119355028</t>
  </si>
  <si>
    <t>Howard Gardner Multiple Intelligence CS</t>
  </si>
  <si>
    <t>119355503</t>
  </si>
  <si>
    <t>Mid Valley SD</t>
  </si>
  <si>
    <t>119356503</t>
  </si>
  <si>
    <t>North Pocono SD</t>
  </si>
  <si>
    <t>119356603</t>
  </si>
  <si>
    <t>Old Forge SD</t>
  </si>
  <si>
    <t>119357003</t>
  </si>
  <si>
    <t>Riverside SD</t>
  </si>
  <si>
    <t>119357402</t>
  </si>
  <si>
    <t>Scranton SD</t>
  </si>
  <si>
    <t>119358403</t>
  </si>
  <si>
    <t>Valley View SD</t>
  </si>
  <si>
    <t>119581003</t>
  </si>
  <si>
    <t>Blue Ridge SD</t>
  </si>
  <si>
    <t>119582503</t>
  </si>
  <si>
    <t>Elk Lake SD</t>
  </si>
  <si>
    <t>119583003</t>
  </si>
  <si>
    <t>Forest City Regional SD</t>
  </si>
  <si>
    <t>119584503</t>
  </si>
  <si>
    <t>Montrose Area SD</t>
  </si>
  <si>
    <t>119584603</t>
  </si>
  <si>
    <t>Mountain View SD</t>
  </si>
  <si>
    <t>119584707</t>
  </si>
  <si>
    <t>Susquehanna County CTC</t>
  </si>
  <si>
    <t>119586503</t>
  </si>
  <si>
    <t>Susquehanna Community SD</t>
  </si>
  <si>
    <t>119648303</t>
  </si>
  <si>
    <t>Wallenpaupack Area SD</t>
  </si>
  <si>
    <t>119648703</t>
  </si>
  <si>
    <t>Wayne Highlands SD</t>
  </si>
  <si>
    <t>119648903</t>
  </si>
  <si>
    <t>Western Wayne SD</t>
  </si>
  <si>
    <t>119665003</t>
  </si>
  <si>
    <t>Lackawanna Trail SD</t>
  </si>
  <si>
    <t>120000000</t>
  </si>
  <si>
    <t>Colonial IU 20</t>
  </si>
  <si>
    <t>120452003</t>
  </si>
  <si>
    <t>East Stroudsburg Area SD</t>
  </si>
  <si>
    <t>120454507</t>
  </si>
  <si>
    <t>Monroe Career &amp; Tech Inst</t>
  </si>
  <si>
    <t>120455203</t>
  </si>
  <si>
    <t>Pleasant Valley SD</t>
  </si>
  <si>
    <t>120455403</t>
  </si>
  <si>
    <t>Pocono Mountain SD</t>
  </si>
  <si>
    <t>120456003</t>
  </si>
  <si>
    <t>Stroudsburg Area SD</t>
  </si>
  <si>
    <t>120480002</t>
  </si>
  <si>
    <t>Lehigh Valley Academy Regional CS</t>
  </si>
  <si>
    <t>120480803</t>
  </si>
  <si>
    <t>Bangor Area SD</t>
  </si>
  <si>
    <t>120481002</t>
  </si>
  <si>
    <t>Bethlehem Area SD</t>
  </si>
  <si>
    <t>120481107</t>
  </si>
  <si>
    <t>Bethlehem AVTS</t>
  </si>
  <si>
    <t>120483007</t>
  </si>
  <si>
    <t>Career Institute of Technology</t>
  </si>
  <si>
    <t>120483170</t>
  </si>
  <si>
    <t>Lehigh Valley Charter High School for th</t>
  </si>
  <si>
    <t>120483302</t>
  </si>
  <si>
    <t>Easton Area SD</t>
  </si>
  <si>
    <t>120484803</t>
  </si>
  <si>
    <t>Nazareth Area SD</t>
  </si>
  <si>
    <t>120484903</t>
  </si>
  <si>
    <t>Northampton Area SD</t>
  </si>
  <si>
    <t>120485603</t>
  </si>
  <si>
    <t>Pen Argyl Area SD</t>
  </si>
  <si>
    <t>120486003</t>
  </si>
  <si>
    <t>Saucon Valley SD</t>
  </si>
  <si>
    <t>120486892</t>
  </si>
  <si>
    <t>Easton Arts Academy Elementary CS</t>
  </si>
  <si>
    <t>120488603</t>
  </si>
  <si>
    <t>Wilson Area SD</t>
  </si>
  <si>
    <t>120522003</t>
  </si>
  <si>
    <t>Delaware Valley SD</t>
  </si>
  <si>
    <t>121000000</t>
  </si>
  <si>
    <t>Carbon-Lehigh IU 21</t>
  </si>
  <si>
    <t>121131507</t>
  </si>
  <si>
    <t>Carbon Career &amp; Technical Institute</t>
  </si>
  <si>
    <t>121135003</t>
  </si>
  <si>
    <t>Jim Thorpe Area SD</t>
  </si>
  <si>
    <t>121135503</t>
  </si>
  <si>
    <t>Lehighton Area SD</t>
  </si>
  <si>
    <t>121136503</t>
  </si>
  <si>
    <t>Palmerton Area SD</t>
  </si>
  <si>
    <t>121136603</t>
  </si>
  <si>
    <t>Panther Valley SD</t>
  </si>
  <si>
    <t>121139004</t>
  </si>
  <si>
    <t>Weatherly Area SD</t>
  </si>
  <si>
    <t>121390302</t>
  </si>
  <si>
    <t>Allentown City SD</t>
  </si>
  <si>
    <t>121391303</t>
  </si>
  <si>
    <t>Catasauqua Area SD</t>
  </si>
  <si>
    <t>121392303</t>
  </si>
  <si>
    <t>East Penn SD</t>
  </si>
  <si>
    <t>121393007</t>
  </si>
  <si>
    <t>Lehigh Career &amp; Technical Institute</t>
  </si>
  <si>
    <t>121393330</t>
  </si>
  <si>
    <t>Roberto Clemente CS</t>
  </si>
  <si>
    <t>121394017</t>
  </si>
  <si>
    <t>Circle of Seasons CS</t>
  </si>
  <si>
    <t>121394503</t>
  </si>
  <si>
    <t>Northern Lehigh SD</t>
  </si>
  <si>
    <t>121394603</t>
  </si>
  <si>
    <t>Northwestern Lehigh SD</t>
  </si>
  <si>
    <t>121395103</t>
  </si>
  <si>
    <t>Parkland SD</t>
  </si>
  <si>
    <t>121395526</t>
  </si>
  <si>
    <t>Innovative Arts Academy CS</t>
  </si>
  <si>
    <t>121395603</t>
  </si>
  <si>
    <t>Salisbury Township SD</t>
  </si>
  <si>
    <t>121395703</t>
  </si>
  <si>
    <t>Southern Lehigh SD</t>
  </si>
  <si>
    <t>121395927</t>
  </si>
  <si>
    <t>Arts Academy CS</t>
  </si>
  <si>
    <t>121397803</t>
  </si>
  <si>
    <t>Whitehall-Coplay SD</t>
  </si>
  <si>
    <t>121398065</t>
  </si>
  <si>
    <t>Executive Education Academy CS</t>
  </si>
  <si>
    <t>121399898</t>
  </si>
  <si>
    <t>Arts Academy Elementary CS</t>
  </si>
  <si>
    <t>122000000</t>
  </si>
  <si>
    <t>Bucks County IU 22</t>
  </si>
  <si>
    <t>122090001</t>
  </si>
  <si>
    <t>Center for Student Learning CS at Pennsb</t>
  </si>
  <si>
    <t>122091002</t>
  </si>
  <si>
    <t>Bensalem Township SD</t>
  </si>
  <si>
    <t>122091303</t>
  </si>
  <si>
    <t>Bristol Borough SD</t>
  </si>
  <si>
    <t>122091352</t>
  </si>
  <si>
    <t>Bristol Township SD</t>
  </si>
  <si>
    <t>122091457</t>
  </si>
  <si>
    <t>Bucks County Technical High School</t>
  </si>
  <si>
    <t>122092002</t>
  </si>
  <si>
    <t>Centennial SD</t>
  </si>
  <si>
    <t>122092102</t>
  </si>
  <si>
    <t>Central Bucks SD</t>
  </si>
  <si>
    <t>122092353</t>
  </si>
  <si>
    <t>Council Rock SD</t>
  </si>
  <si>
    <t>122093140</t>
  </si>
  <si>
    <t>School Lane CS</t>
  </si>
  <si>
    <t>122097007</t>
  </si>
  <si>
    <t>Middle Bucks Institute of Technology</t>
  </si>
  <si>
    <t>122097203</t>
  </si>
  <si>
    <t>Morrisville Borough SD</t>
  </si>
  <si>
    <t>122097502</t>
  </si>
  <si>
    <t>Neshaminy SD</t>
  </si>
  <si>
    <t>122097604</t>
  </si>
  <si>
    <t>New Hope-Solebury SD</t>
  </si>
  <si>
    <t>122098003</t>
  </si>
  <si>
    <t>Palisades SD</t>
  </si>
  <si>
    <t>122098103</t>
  </si>
  <si>
    <t>Pennridge SD</t>
  </si>
  <si>
    <t>122098202</t>
  </si>
  <si>
    <t>Pennsbury SD</t>
  </si>
  <si>
    <t>122098403</t>
  </si>
  <si>
    <t>Quakertown Community SD</t>
  </si>
  <si>
    <t>122099007</t>
  </si>
  <si>
    <t>Upper Bucks County Technical School</t>
  </si>
  <si>
    <t>123000000</t>
  </si>
  <si>
    <t>Montgomery County IU 23</t>
  </si>
  <si>
    <t>123460001</t>
  </si>
  <si>
    <t>Pennsylvania Virtual CS</t>
  </si>
  <si>
    <t>123460302</t>
  </si>
  <si>
    <t>Abington SD</t>
  </si>
  <si>
    <t>123460504</t>
  </si>
  <si>
    <t>Bryn Athyn SD</t>
  </si>
  <si>
    <t>123460957</t>
  </si>
  <si>
    <t>Central Montco Technical High School</t>
  </si>
  <si>
    <t>123461302</t>
  </si>
  <si>
    <t>Cheltenham SD</t>
  </si>
  <si>
    <t>123461602</t>
  </si>
  <si>
    <t>Colonial SD</t>
  </si>
  <si>
    <t>123463370</t>
  </si>
  <si>
    <t>Souderton CS Collaborative</t>
  </si>
  <si>
    <t>123463507</t>
  </si>
  <si>
    <t>Eastern Center for Arts &amp; Technology</t>
  </si>
  <si>
    <t>123463603</t>
  </si>
  <si>
    <t>Hatboro-Horsham SD</t>
  </si>
  <si>
    <t>123463803</t>
  </si>
  <si>
    <t>Jenkintown SD</t>
  </si>
  <si>
    <t>123464502</t>
  </si>
  <si>
    <t>Lower Merion SD</t>
  </si>
  <si>
    <t>123464603</t>
  </si>
  <si>
    <t>Lower Moreland Township SD</t>
  </si>
  <si>
    <t>123465303</t>
  </si>
  <si>
    <t>Methacton SD</t>
  </si>
  <si>
    <t>123465507</t>
  </si>
  <si>
    <t>North Montco Tech Career Center</t>
  </si>
  <si>
    <t>123465602</t>
  </si>
  <si>
    <t>Norristown Area SD</t>
  </si>
  <si>
    <t>123465702</t>
  </si>
  <si>
    <t>North Penn SD</t>
  </si>
  <si>
    <t>123466103</t>
  </si>
  <si>
    <t>Perkiomen Valley SD</t>
  </si>
  <si>
    <t>123466303</t>
  </si>
  <si>
    <t>Pottsgrove SD</t>
  </si>
  <si>
    <t>123466403</t>
  </si>
  <si>
    <t>Pottstown SD</t>
  </si>
  <si>
    <t>123467103</t>
  </si>
  <si>
    <t>Souderton Area SD</t>
  </si>
  <si>
    <t>123467203</t>
  </si>
  <si>
    <t>Springfield Township SD</t>
  </si>
  <si>
    <t>123467303</t>
  </si>
  <si>
    <t>Spring-Ford Area SD</t>
  </si>
  <si>
    <t>123468303</t>
  </si>
  <si>
    <t>Upper Dublin SD</t>
  </si>
  <si>
    <t>123468402</t>
  </si>
  <si>
    <t>Upper Merion Area SD</t>
  </si>
  <si>
    <t>123468503</t>
  </si>
  <si>
    <t>Upper Moreland Township SD</t>
  </si>
  <si>
    <t>123468603</t>
  </si>
  <si>
    <t>Upper Perkiomen SD</t>
  </si>
  <si>
    <t>123469007</t>
  </si>
  <si>
    <t>Western Montgomery CTC</t>
  </si>
  <si>
    <t>123469303</t>
  </si>
  <si>
    <t>Wissahickon SD</t>
  </si>
  <si>
    <t>124000000</t>
  </si>
  <si>
    <t>Chester County IU 24</t>
  </si>
  <si>
    <t>124150002</t>
  </si>
  <si>
    <t>21st Century Cyber CS</t>
  </si>
  <si>
    <t>124150003</t>
  </si>
  <si>
    <t>Avon Grove CS</t>
  </si>
  <si>
    <t>124150004</t>
  </si>
  <si>
    <t>Pennsylvania Leadership CS</t>
  </si>
  <si>
    <t>124150503</t>
  </si>
  <si>
    <t>Avon Grove SD</t>
  </si>
  <si>
    <t>124151607</t>
  </si>
  <si>
    <t>Chester County Technical College HS</t>
  </si>
  <si>
    <t>124151902</t>
  </si>
  <si>
    <t>Coatesville Area SD</t>
  </si>
  <si>
    <t>124152003</t>
  </si>
  <si>
    <t>Downingtown Area SD</t>
  </si>
  <si>
    <t>124152637</t>
  </si>
  <si>
    <t>Insight PA Cyber CS</t>
  </si>
  <si>
    <t>124153320</t>
  </si>
  <si>
    <t>Collegium CS</t>
  </si>
  <si>
    <t>124153350</t>
  </si>
  <si>
    <t>Renaissance Academy CS</t>
  </si>
  <si>
    <t>124153503</t>
  </si>
  <si>
    <t>Great Valley SD</t>
  </si>
  <si>
    <t>124154003</t>
  </si>
  <si>
    <t>Kennett Consolidated SD</t>
  </si>
  <si>
    <t>124156503</t>
  </si>
  <si>
    <t>Octorara Area SD</t>
  </si>
  <si>
    <t>124156603</t>
  </si>
  <si>
    <t>Owen J Roberts SD</t>
  </si>
  <si>
    <t>124156703</t>
  </si>
  <si>
    <t>Oxford Area SD</t>
  </si>
  <si>
    <t>124157203</t>
  </si>
  <si>
    <t>Phoenixville Area SD</t>
  </si>
  <si>
    <t>124157802</t>
  </si>
  <si>
    <t>Tredyffrin-Easttown SD</t>
  </si>
  <si>
    <t>124158503</t>
  </si>
  <si>
    <t>Unionville-Chadds Ford SD</t>
  </si>
  <si>
    <t>124159002</t>
  </si>
  <si>
    <t>West Chester Area SD</t>
  </si>
  <si>
    <t>125000000</t>
  </si>
  <si>
    <t>Delaware County IU 25</t>
  </si>
  <si>
    <t>125230001</t>
  </si>
  <si>
    <t>Achievement House CS</t>
  </si>
  <si>
    <t>125230002</t>
  </si>
  <si>
    <t>Widener Partnership CS</t>
  </si>
  <si>
    <t>125231232</t>
  </si>
  <si>
    <t>Chester-Upland SD</t>
  </si>
  <si>
    <t>125231303</t>
  </si>
  <si>
    <t>Chichester SD</t>
  </si>
  <si>
    <t>125232407</t>
  </si>
  <si>
    <t>Delaware County Technical High School</t>
  </si>
  <si>
    <t>125232950</t>
  </si>
  <si>
    <t>Chester Community CS</t>
  </si>
  <si>
    <t>125233517</t>
  </si>
  <si>
    <t>Vision Academy CS</t>
  </si>
  <si>
    <t>125234103</t>
  </si>
  <si>
    <t>Garnet Valley SD</t>
  </si>
  <si>
    <t>125234502</t>
  </si>
  <si>
    <t>Haverford Township SD</t>
  </si>
  <si>
    <t>125235103</t>
  </si>
  <si>
    <t>Interboro SD</t>
  </si>
  <si>
    <t>125235502</t>
  </si>
  <si>
    <t>Marple Newtown SD</t>
  </si>
  <si>
    <t>125236827</t>
  </si>
  <si>
    <t>Chester Charter Scholars Academy CS</t>
  </si>
  <si>
    <t>125236903</t>
  </si>
  <si>
    <t>Penn-Delco SD</t>
  </si>
  <si>
    <t>125237603</t>
  </si>
  <si>
    <t>Radnor Township SD</t>
  </si>
  <si>
    <t>125237702</t>
  </si>
  <si>
    <t>Ridley SD</t>
  </si>
  <si>
    <t>125237903</t>
  </si>
  <si>
    <t>Rose Tree Media SD</t>
  </si>
  <si>
    <t>125238402</t>
  </si>
  <si>
    <t>Southeast Delco SD</t>
  </si>
  <si>
    <t>125238502</t>
  </si>
  <si>
    <t>Springfield SD</t>
  </si>
  <si>
    <t>125239452</t>
  </si>
  <si>
    <t>Upper Darby SD</t>
  </si>
  <si>
    <t>125239603</t>
  </si>
  <si>
    <t>Wallingford-Swarthmore SD</t>
  </si>
  <si>
    <t>125239652</t>
  </si>
  <si>
    <t>William Penn SD</t>
  </si>
  <si>
    <t>126000000</t>
  </si>
  <si>
    <t>Philadelphia IU 26</t>
  </si>
  <si>
    <t>126510001</t>
  </si>
  <si>
    <t>Russell Byers CS</t>
  </si>
  <si>
    <t>126510002</t>
  </si>
  <si>
    <t>Mastery CHS-Lenfest Campus</t>
  </si>
  <si>
    <t>126510004</t>
  </si>
  <si>
    <t>People for People CS</t>
  </si>
  <si>
    <t>126510005</t>
  </si>
  <si>
    <t>Green Woods CS</t>
  </si>
  <si>
    <t>126510006</t>
  </si>
  <si>
    <t>West Phila. Achievement CES</t>
  </si>
  <si>
    <t>126510007</t>
  </si>
  <si>
    <t>Wissahickon CS</t>
  </si>
  <si>
    <t>126510008</t>
  </si>
  <si>
    <t>Richard Allen Preparatory CS</t>
  </si>
  <si>
    <t>126510009</t>
  </si>
  <si>
    <t>Philadelphia Electrical &amp; Tech CHS</t>
  </si>
  <si>
    <t>126510010</t>
  </si>
  <si>
    <t>Belmont CS</t>
  </si>
  <si>
    <t>126510011</t>
  </si>
  <si>
    <t>Discovery CS</t>
  </si>
  <si>
    <t>126510013</t>
  </si>
  <si>
    <t>KIPP Philadelphia CS</t>
  </si>
  <si>
    <t>126510014</t>
  </si>
  <si>
    <t>Maritime Academy CS</t>
  </si>
  <si>
    <t>126510015</t>
  </si>
  <si>
    <t>Ad Prima CS</t>
  </si>
  <si>
    <t>126510016</t>
  </si>
  <si>
    <t>Philadelphia Montessori CS</t>
  </si>
  <si>
    <t>126510019</t>
  </si>
  <si>
    <t>Northwood Academy CS</t>
  </si>
  <si>
    <t>126510020</t>
  </si>
  <si>
    <t>Agora Cyber CS</t>
  </si>
  <si>
    <t>126510021</t>
  </si>
  <si>
    <t>Folk Arts-Cultural Treasures CS</t>
  </si>
  <si>
    <t>126510022</t>
  </si>
  <si>
    <t>Mastery CS-Shoemaker Campus</t>
  </si>
  <si>
    <t>126510023</t>
  </si>
  <si>
    <t>Mastery CS-Thomas Campus</t>
  </si>
  <si>
    <t>126510929</t>
  </si>
  <si>
    <t>Philadelphia Hebrew Public CS</t>
  </si>
  <si>
    <t>126511530</t>
  </si>
  <si>
    <t>TECH Freire CS</t>
  </si>
  <si>
    <t>126511563</t>
  </si>
  <si>
    <t>Esperanza Cyber CS</t>
  </si>
  <si>
    <t>126511624</t>
  </si>
  <si>
    <t>MaST Community CS III</t>
  </si>
  <si>
    <t>126511748</t>
  </si>
  <si>
    <t>Mastery CS-Clymer Elementary</t>
  </si>
  <si>
    <t>126512039</t>
  </si>
  <si>
    <t>Independence CS West</t>
  </si>
  <si>
    <t>126512674</t>
  </si>
  <si>
    <t>Universal Alcorn CS</t>
  </si>
  <si>
    <t>126512840</t>
  </si>
  <si>
    <t>Community Academy of Philadelphia CS</t>
  </si>
  <si>
    <t>126512850</t>
  </si>
  <si>
    <t>Harambee Institute of Science and Techno</t>
  </si>
  <si>
    <t>126512960</t>
  </si>
  <si>
    <t>Preparatory CS of Mathematics Science Te</t>
  </si>
  <si>
    <t>126512980</t>
  </si>
  <si>
    <t>Imhotep Institute CHS</t>
  </si>
  <si>
    <t>126512990</t>
  </si>
  <si>
    <t>Alliance for Progress CS</t>
  </si>
  <si>
    <t>126513000</t>
  </si>
  <si>
    <t>Multicultural Academy CS</t>
  </si>
  <si>
    <t>126513020</t>
  </si>
  <si>
    <t>West Oak Lane CS</t>
  </si>
  <si>
    <t>126513070</t>
  </si>
  <si>
    <t>Inquiry CS</t>
  </si>
  <si>
    <t>126513100</t>
  </si>
  <si>
    <t>Eugenio Maria De Hostos CS</t>
  </si>
  <si>
    <t>126513110</t>
  </si>
  <si>
    <t>Laboratory CS</t>
  </si>
  <si>
    <t>126513117</t>
  </si>
  <si>
    <t>MaST Community CS II</t>
  </si>
  <si>
    <t>126513150</t>
  </si>
  <si>
    <t>MAST Community CS</t>
  </si>
  <si>
    <t>126513160</t>
  </si>
  <si>
    <t>Christopher Columbus CS</t>
  </si>
  <si>
    <t>126513190</t>
  </si>
  <si>
    <t>Charter High School for Architecture and Design</t>
  </si>
  <si>
    <t>126513210</t>
  </si>
  <si>
    <t>Universal Institute CS</t>
  </si>
  <si>
    <t>126513230</t>
  </si>
  <si>
    <t>Math Civics and Sciences CS</t>
  </si>
  <si>
    <t>126513250</t>
  </si>
  <si>
    <t>Young Scholars CS</t>
  </si>
  <si>
    <t>126513270</t>
  </si>
  <si>
    <t>Freire CS</t>
  </si>
  <si>
    <t>126513280</t>
  </si>
  <si>
    <t>Philadelphia Academy CS</t>
  </si>
  <si>
    <t>126513290</t>
  </si>
  <si>
    <t>Mastery CS-Hardy Williams</t>
  </si>
  <si>
    <t>126513380</t>
  </si>
  <si>
    <t>Global Leadership Academy CS</t>
  </si>
  <si>
    <t>126513400</t>
  </si>
  <si>
    <t>Philadelphia Performing Arts CS</t>
  </si>
  <si>
    <t>126513415</t>
  </si>
  <si>
    <t>Universal Vare CS</t>
  </si>
  <si>
    <t>126513420</t>
  </si>
  <si>
    <t>New Foundations CS</t>
  </si>
  <si>
    <t>126513440</t>
  </si>
  <si>
    <t>Esperanza Academy CS</t>
  </si>
  <si>
    <t>126513450</t>
  </si>
  <si>
    <t>Franklin Towne CHS</t>
  </si>
  <si>
    <t>126513452</t>
  </si>
  <si>
    <t>Olney Charter High School</t>
  </si>
  <si>
    <t>126513480</t>
  </si>
  <si>
    <t>Mariana Bracetti Academy CS</t>
  </si>
  <si>
    <t>126513510</t>
  </si>
  <si>
    <t>Independence CS</t>
  </si>
  <si>
    <t>126513734</t>
  </si>
  <si>
    <t>Mastery CS-Gratz Campus</t>
  </si>
  <si>
    <t>126514007</t>
  </si>
  <si>
    <t>Philadelphia AVTS</t>
  </si>
  <si>
    <t>126514059</t>
  </si>
  <si>
    <t>KIPP North Philadelphia CS</t>
  </si>
  <si>
    <t>126514864</t>
  </si>
  <si>
    <t>KIPP DuBois CS</t>
  </si>
  <si>
    <t>126515001</t>
  </si>
  <si>
    <t>Philadelphia City SD</t>
  </si>
  <si>
    <t>126515492</t>
  </si>
  <si>
    <t>KIPP West Philadelphia CS</t>
  </si>
  <si>
    <t>126515691</t>
  </si>
  <si>
    <t>The Philadelphia CS for Arts and Science</t>
  </si>
  <si>
    <t>126516457</t>
  </si>
  <si>
    <t>Mastery CS-Harrity Campus</t>
  </si>
  <si>
    <t>126516724</t>
  </si>
  <si>
    <t>Deep Roots CS</t>
  </si>
  <si>
    <t>126517286</t>
  </si>
  <si>
    <t>Mastery CS-Smedley Campus</t>
  </si>
  <si>
    <t>126517442</t>
  </si>
  <si>
    <t>Universal Creighton CS</t>
  </si>
  <si>
    <t>126517643</t>
  </si>
  <si>
    <t>Mastery Prep Elementary CS</t>
  </si>
  <si>
    <t>126518004</t>
  </si>
  <si>
    <t>Global Leadership Academy CS Southwest a</t>
  </si>
  <si>
    <t>126518118</t>
  </si>
  <si>
    <t>Mastery CS John Wister Elementary</t>
  </si>
  <si>
    <t>126518547</t>
  </si>
  <si>
    <t>Frederick Douglass Mastery CS</t>
  </si>
  <si>
    <t>126518795</t>
  </si>
  <si>
    <t>Mastery CS-Francis D. Pastorius Elementa</t>
  </si>
  <si>
    <t>126519392</t>
  </si>
  <si>
    <t>Memphis Street Academy CS @ JP Jones</t>
  </si>
  <si>
    <t>126519433</t>
  </si>
  <si>
    <t>Mastery CS-Mann Campus</t>
  </si>
  <si>
    <t>126519434</t>
  </si>
  <si>
    <t>Universal Audenried CS</t>
  </si>
  <si>
    <t>126519476</t>
  </si>
  <si>
    <t>Lindley Academy CS at Birney</t>
  </si>
  <si>
    <t>126519644</t>
  </si>
  <si>
    <t>Mastery CS-Cleveland Elementary</t>
  </si>
  <si>
    <t>127000000</t>
  </si>
  <si>
    <t>Beaver Valley IU 27</t>
  </si>
  <si>
    <t>127040002</t>
  </si>
  <si>
    <t>Lincoln Park Performing Arts CS</t>
  </si>
  <si>
    <t>127040503</t>
  </si>
  <si>
    <t>Aliquippa SD</t>
  </si>
  <si>
    <t>127040703</t>
  </si>
  <si>
    <t>Ambridge Area SD</t>
  </si>
  <si>
    <t>127041203</t>
  </si>
  <si>
    <t>Beaver Area SD</t>
  </si>
  <si>
    <t>127041307</t>
  </si>
  <si>
    <t>Beaver County CTC</t>
  </si>
  <si>
    <t>127041503</t>
  </si>
  <si>
    <t>Big Beaver Falls Area SD</t>
  </si>
  <si>
    <t>127041603</t>
  </si>
  <si>
    <t>Blackhawk SD</t>
  </si>
  <si>
    <t>127042003</t>
  </si>
  <si>
    <t>Central Valley SD</t>
  </si>
  <si>
    <t>127042853</t>
  </si>
  <si>
    <t>Freedom Area SD</t>
  </si>
  <si>
    <t>127043430</t>
  </si>
  <si>
    <t>Pennsylvania Cyber CS</t>
  </si>
  <si>
    <t>127044103</t>
  </si>
  <si>
    <t>Hopewell Area SD</t>
  </si>
  <si>
    <t>127045303</t>
  </si>
  <si>
    <t>Midland Borough SD</t>
  </si>
  <si>
    <t>127045653</t>
  </si>
  <si>
    <t>New Brighton Area SD</t>
  </si>
  <si>
    <t>127045853</t>
  </si>
  <si>
    <t>Riverside Beaver County SD</t>
  </si>
  <si>
    <t>127046517</t>
  </si>
  <si>
    <t>Baden Academy CS</t>
  </si>
  <si>
    <t>127046903</t>
  </si>
  <si>
    <t>Rochester Area SD</t>
  </si>
  <si>
    <t>127047404</t>
  </si>
  <si>
    <t>South Side Area SD</t>
  </si>
  <si>
    <t>127049303</t>
  </si>
  <si>
    <t>Western Beaver County SD</t>
  </si>
  <si>
    <t>128000000</t>
  </si>
  <si>
    <t>ARIN IU 28</t>
  </si>
  <si>
    <t>128030603</t>
  </si>
  <si>
    <t>Apollo-Ridge SD</t>
  </si>
  <si>
    <t>128030852</t>
  </si>
  <si>
    <t>Armstrong SD</t>
  </si>
  <si>
    <t>128033053</t>
  </si>
  <si>
    <t>Freeport Area SD</t>
  </si>
  <si>
    <t>128034503</t>
  </si>
  <si>
    <t>Leechburg Area SD</t>
  </si>
  <si>
    <t>128034607</t>
  </si>
  <si>
    <t>Lenape Tech</t>
  </si>
  <si>
    <t>128321103</t>
  </si>
  <si>
    <t>128323303</t>
  </si>
  <si>
    <t>Homer-Center SD</t>
  </si>
  <si>
    <t>128323703</t>
  </si>
  <si>
    <t>Indiana Area SD</t>
  </si>
  <si>
    <t>128324207</t>
  </si>
  <si>
    <t>Indiana County Technology Center</t>
  </si>
  <si>
    <t>128325203</t>
  </si>
  <si>
    <t>Marion Center Area SD</t>
  </si>
  <si>
    <t>128326303</t>
  </si>
  <si>
    <t>Penns Manor Area SD</t>
  </si>
  <si>
    <t>128327303</t>
  </si>
  <si>
    <t>Purchase Line SD</t>
  </si>
  <si>
    <t>128328003</t>
  </si>
  <si>
    <t>United SD</t>
  </si>
  <si>
    <t>129000000</t>
  </si>
  <si>
    <t>Schuylkill IU 29</t>
  </si>
  <si>
    <t>129540803</t>
  </si>
  <si>
    <t>Blue Mountain SD</t>
  </si>
  <si>
    <t>129544503</t>
  </si>
  <si>
    <t>Mahanoy Area SD</t>
  </si>
  <si>
    <t>129544703</t>
  </si>
  <si>
    <t>Minersville Area SD</t>
  </si>
  <si>
    <t>129544907</t>
  </si>
  <si>
    <t>Gillingham Charter School</t>
  </si>
  <si>
    <t>129545003</t>
  </si>
  <si>
    <t>North Schuylkill SD</t>
  </si>
  <si>
    <t>129546003</t>
  </si>
  <si>
    <t>Pine Grove Area SD</t>
  </si>
  <si>
    <t>129546103</t>
  </si>
  <si>
    <t>Pottsville Area SD</t>
  </si>
  <si>
    <t>129546803</t>
  </si>
  <si>
    <t>Saint Clair Area SD</t>
  </si>
  <si>
    <t>129546907</t>
  </si>
  <si>
    <t>Schuylkill Technology Centers</t>
  </si>
  <si>
    <t>129547203</t>
  </si>
  <si>
    <t>Shenandoah Valley SD</t>
  </si>
  <si>
    <t>129547303</t>
  </si>
  <si>
    <t>Schuylkill Haven Area SD</t>
  </si>
  <si>
    <t>129547603</t>
  </si>
  <si>
    <t>Tamaqua Area SD</t>
  </si>
  <si>
    <t>129547803</t>
  </si>
  <si>
    <t>Tri-Valley SD</t>
  </si>
  <si>
    <t>129548803</t>
  </si>
  <si>
    <t>Williams Valley SD</t>
  </si>
  <si>
    <t>133513315</t>
  </si>
  <si>
    <t>John B Stetson CS</t>
  </si>
  <si>
    <t>139481451</t>
  </si>
  <si>
    <t>Lehigh Valley Dual Language CS</t>
  </si>
  <si>
    <t>141019741</t>
  </si>
  <si>
    <t>Vida CS</t>
  </si>
  <si>
    <t>147513703</t>
  </si>
  <si>
    <t>Franklin Towne Charter Elementary School</t>
  </si>
  <si>
    <t>151514721</t>
  </si>
  <si>
    <t>Mastery CS-Pickett Campus</t>
  </si>
  <si>
    <t>160028259</t>
  </si>
  <si>
    <t>Propel CS-Braddock Hills</t>
  </si>
  <si>
    <t>168513758</t>
  </si>
  <si>
    <t>Universal Bluford CS</t>
  </si>
  <si>
    <t>172510793</t>
  </si>
  <si>
    <t>KIPP West Philadelphia Preparatory CS</t>
  </si>
  <si>
    <t>173515368</t>
  </si>
  <si>
    <t>Pan American Academy CS</t>
  </si>
  <si>
    <t>175390169</t>
  </si>
  <si>
    <t>Lincoln Leadership Academy CS</t>
  </si>
  <si>
    <t>181519176</t>
  </si>
  <si>
    <t>ASPIRA Bilingual Cyber CS</t>
  </si>
  <si>
    <t>182514568</t>
  </si>
  <si>
    <t>Keystone Academy CS</t>
  </si>
  <si>
    <t>185515523</t>
  </si>
  <si>
    <t>Boys Latin of Philadelphia CS</t>
  </si>
  <si>
    <t>188392660</t>
  </si>
  <si>
    <t>Seven Generations CS</t>
  </si>
  <si>
    <t>189670676</t>
  </si>
  <si>
    <t>York Academy Regional CS</t>
  </si>
  <si>
    <t>192518422</t>
  </si>
  <si>
    <t>Tacony Academy CS</t>
  </si>
  <si>
    <t>197010542</t>
  </si>
  <si>
    <t>Gettysburg Montessori CS</t>
  </si>
  <si>
    <t>199025446</t>
  </si>
  <si>
    <t>Environmental CS at Frick Park</t>
  </si>
  <si>
    <t>205252504</t>
  </si>
  <si>
    <t>Harborcreek Youth Services</t>
  </si>
  <si>
    <t>PRRI</t>
  </si>
  <si>
    <t>222091802</t>
  </si>
  <si>
    <t>De La Salle Vocational School</t>
  </si>
  <si>
    <t>222097902</t>
  </si>
  <si>
    <t>St Katharine Drexel School</t>
  </si>
  <si>
    <t>223467732</t>
  </si>
  <si>
    <t>St Gabriels Hall</t>
  </si>
  <si>
    <t>300020150</t>
  </si>
  <si>
    <t>ACLD Tillotson School</t>
  </si>
  <si>
    <t>APS</t>
  </si>
  <si>
    <t>300022250</t>
  </si>
  <si>
    <t>DePaul Institute</t>
  </si>
  <si>
    <t>300022370</t>
  </si>
  <si>
    <t>Watson Institute Education Center</t>
  </si>
  <si>
    <t>300023240</t>
  </si>
  <si>
    <t>Easter Seals of Western and Central PA</t>
  </si>
  <si>
    <t>300024910</t>
  </si>
  <si>
    <t>Childrens Institute of Pittsburgh</t>
  </si>
  <si>
    <t>300027200</t>
  </si>
  <si>
    <t>Pace School</t>
  </si>
  <si>
    <t>300028220</t>
  </si>
  <si>
    <t>Pressley Ridge Day School-Pittsburgh</t>
  </si>
  <si>
    <t>300029270</t>
  </si>
  <si>
    <t>Watson Institute Friendship Academy</t>
  </si>
  <si>
    <t>300029330</t>
  </si>
  <si>
    <t>Wesley High School</t>
  </si>
  <si>
    <t>300029680</t>
  </si>
  <si>
    <t>Wesley K-8 School</t>
  </si>
  <si>
    <t>300029830</t>
  </si>
  <si>
    <t>Western PA School for Blind</t>
  </si>
  <si>
    <t>300029840</t>
  </si>
  <si>
    <t>Western PA School for Deaf</t>
  </si>
  <si>
    <t>300043000</t>
  </si>
  <si>
    <t>McGuire Memorial</t>
  </si>
  <si>
    <t>300098300</t>
  </si>
  <si>
    <t>Valley Day School</t>
  </si>
  <si>
    <t>300098500</t>
  </si>
  <si>
    <t>Woods Services</t>
  </si>
  <si>
    <t>300150600</t>
  </si>
  <si>
    <t>Camphill School</t>
  </si>
  <si>
    <t>300151900</t>
  </si>
  <si>
    <t>Devereux Day School - CARES</t>
  </si>
  <si>
    <t>300151902</t>
  </si>
  <si>
    <t>Devereux Mapleton Schools</t>
  </si>
  <si>
    <t>300151903</t>
  </si>
  <si>
    <t>Devereux Brandywine</t>
  </si>
  <si>
    <t>300151904</t>
  </si>
  <si>
    <t>CIDDS Learning Center</t>
  </si>
  <si>
    <t>300157200</t>
  </si>
  <si>
    <t>Royer-Greaves School for the Blind</t>
  </si>
  <si>
    <t>300220200</t>
  </si>
  <si>
    <t>Alternative Rehabilitation Com</t>
  </si>
  <si>
    <t>300231780</t>
  </si>
  <si>
    <t>Davidson School</t>
  </si>
  <si>
    <t>300232650</t>
  </si>
  <si>
    <t>George Crothers Memorial School</t>
  </si>
  <si>
    <t>300234800</t>
  </si>
  <si>
    <t>Melmark Inc</t>
  </si>
  <si>
    <t>300250600</t>
  </si>
  <si>
    <t>Dr Gertrude A Barber Center</t>
  </si>
  <si>
    <t>300250800</t>
  </si>
  <si>
    <t>Community Country Day School</t>
  </si>
  <si>
    <t>300272000</t>
  </si>
  <si>
    <t>Cornell Abraxas I Arlene Lissner</t>
  </si>
  <si>
    <t>300393580</t>
  </si>
  <si>
    <t>Kidspeace National Centers</t>
  </si>
  <si>
    <t>300461460</t>
  </si>
  <si>
    <t>Carson Valley Childrens Aid</t>
  </si>
  <si>
    <t>Easter Seals of Southeastern Pa</t>
  </si>
  <si>
    <t>300464050</t>
  </si>
  <si>
    <t>Martin Luther School</t>
  </si>
  <si>
    <t>300466670</t>
  </si>
  <si>
    <t>Pathway School</t>
  </si>
  <si>
    <t>300468000</t>
  </si>
  <si>
    <t>Timothy School</t>
  </si>
  <si>
    <t>300468300</t>
  </si>
  <si>
    <t>Vanguard School</t>
  </si>
  <si>
    <t>300469050</t>
  </si>
  <si>
    <t>Fairwold Academy</t>
  </si>
  <si>
    <t>300481400</t>
  </si>
  <si>
    <t>Centennial School Lehigh Univ</t>
  </si>
  <si>
    <t>300513270</t>
  </si>
  <si>
    <t>Delta School</t>
  </si>
  <si>
    <t>300513970</t>
  </si>
  <si>
    <t>Green Tree School</t>
  </si>
  <si>
    <t>300514200</t>
  </si>
  <si>
    <t>HMS School for Children with Cerebral Pa</t>
  </si>
  <si>
    <t>300516590</t>
  </si>
  <si>
    <t>Overbrook School for Blind</t>
  </si>
  <si>
    <t>300517000</t>
  </si>
  <si>
    <t>Pennsylvania School for the Deaf</t>
  </si>
  <si>
    <t>303020022</t>
  </si>
  <si>
    <t>Pressley Ridge School for the Deaf Progr</t>
  </si>
  <si>
    <t>315220005</t>
  </si>
  <si>
    <t>Vista School</t>
  </si>
  <si>
    <t>326510169</t>
  </si>
  <si>
    <t>Clarke Pennsylvania Inc</t>
  </si>
  <si>
    <r>
      <rPr>
        <b/>
        <sz val="11"/>
        <color theme="1"/>
        <rFont val="Calibri"/>
        <family val="2"/>
        <scheme val="minor"/>
      </rPr>
      <t>1</t>
    </r>
    <r>
      <rPr>
        <sz val="11"/>
        <color theme="1"/>
        <rFont val="Calibri"/>
        <family val="2"/>
        <scheme val="minor"/>
      </rPr>
      <t>.  LEA (Select Your LEA From the Drop-Down Menu to the Right)</t>
    </r>
  </si>
  <si>
    <t>Select Your LEA</t>
  </si>
  <si>
    <r>
      <rPr>
        <b/>
        <sz val="11"/>
        <color theme="1"/>
        <rFont val="Calibri"/>
        <family val="2"/>
        <scheme val="minor"/>
      </rPr>
      <t>2.</t>
    </r>
    <r>
      <rPr>
        <sz val="11"/>
        <color theme="1"/>
        <rFont val="Calibri"/>
        <family val="2"/>
        <scheme val="minor"/>
      </rPr>
      <t xml:space="preserve">  AUN</t>
    </r>
  </si>
  <si>
    <r>
      <rPr>
        <b/>
        <sz val="11"/>
        <color theme="1"/>
        <rFont val="Calibri"/>
        <family val="2"/>
        <scheme val="minor"/>
      </rPr>
      <t>3</t>
    </r>
    <r>
      <rPr>
        <sz val="11"/>
        <color theme="1"/>
        <rFont val="Calibri"/>
        <family val="2"/>
        <scheme val="minor"/>
      </rPr>
      <t>.  Reporting Period</t>
    </r>
  </si>
  <si>
    <r>
      <rPr>
        <b/>
        <sz val="11"/>
        <color theme="1"/>
        <rFont val="Calibri"/>
        <family val="2"/>
        <scheme val="minor"/>
      </rPr>
      <t>5</t>
    </r>
    <r>
      <rPr>
        <sz val="11"/>
        <color theme="1"/>
        <rFont val="Calibri"/>
        <family val="2"/>
        <scheme val="minor"/>
      </rPr>
      <t>.  DUNS #</t>
    </r>
  </si>
  <si>
    <r>
      <rPr>
        <b/>
        <sz val="11"/>
        <color theme="1"/>
        <rFont val="Calibri"/>
        <family val="2"/>
        <scheme val="minor"/>
      </rPr>
      <t>6</t>
    </r>
    <r>
      <rPr>
        <sz val="11"/>
        <color theme="1"/>
        <rFont val="Calibri"/>
        <family val="2"/>
        <scheme val="minor"/>
      </rPr>
      <t>.  NCES#</t>
    </r>
  </si>
  <si>
    <r>
      <rPr>
        <b/>
        <sz val="11"/>
        <color theme="1"/>
        <rFont val="Calibri"/>
        <family val="2"/>
        <scheme val="minor"/>
      </rPr>
      <t>7.</t>
    </r>
    <r>
      <rPr>
        <sz val="11"/>
        <color theme="1"/>
        <rFont val="Calibri"/>
        <family val="2"/>
        <scheme val="minor"/>
      </rPr>
      <t xml:space="preserve">  Unique Entity ID (SAM)</t>
    </r>
  </si>
  <si>
    <r>
      <rPr>
        <b/>
        <sz val="11"/>
        <color theme="1"/>
        <rFont val="Calibri"/>
        <family val="2"/>
        <scheme val="minor"/>
      </rPr>
      <t>8.</t>
    </r>
    <r>
      <rPr>
        <sz val="11"/>
        <color theme="1"/>
        <rFont val="Calibri"/>
        <family val="2"/>
        <scheme val="minor"/>
      </rPr>
      <t xml:space="preserve">  Point of Contact</t>
    </r>
  </si>
  <si>
    <r>
      <rPr>
        <b/>
        <sz val="11"/>
        <color theme="1"/>
        <rFont val="Calibri"/>
        <family val="2"/>
        <scheme val="minor"/>
      </rPr>
      <t>9.</t>
    </r>
    <r>
      <rPr>
        <sz val="11"/>
        <color theme="1"/>
        <rFont val="Calibri"/>
        <family val="2"/>
        <scheme val="minor"/>
      </rPr>
      <t xml:space="preserve">  Phone</t>
    </r>
  </si>
  <si>
    <r>
      <rPr>
        <b/>
        <sz val="11"/>
        <color theme="1"/>
        <rFont val="Calibri"/>
        <family val="2"/>
        <scheme val="minor"/>
      </rPr>
      <t>10.</t>
    </r>
    <r>
      <rPr>
        <sz val="11"/>
        <color theme="1"/>
        <rFont val="Calibri"/>
        <family val="2"/>
        <scheme val="minor"/>
      </rPr>
      <t xml:space="preserve">  Email Address</t>
    </r>
  </si>
  <si>
    <r>
      <rPr>
        <b/>
        <sz val="11"/>
        <color theme="1"/>
        <rFont val="Calibri"/>
        <family val="2"/>
        <scheme val="minor"/>
      </rPr>
      <t>4</t>
    </r>
    <r>
      <rPr>
        <sz val="11"/>
        <color theme="1"/>
        <rFont val="Calibri"/>
        <family val="2"/>
        <scheme val="minor"/>
      </rPr>
      <t>.  Grants Received</t>
    </r>
  </si>
  <si>
    <t>a.   ESSER I</t>
  </si>
  <si>
    <t>b.   ESSER II</t>
  </si>
  <si>
    <t>c.   ARP ESSER</t>
  </si>
  <si>
    <t>DISTRICT_CODE</t>
  </si>
  <si>
    <t>SCHOOL_YEAR_ISO</t>
  </si>
  <si>
    <t>CATEGORY_SET_CODE</t>
  </si>
  <si>
    <t>MEASURE_TYPE</t>
  </si>
  <si>
    <t>CATEGORY_01_DESC</t>
  </si>
  <si>
    <t>CATEGORY_02_DESC</t>
  </si>
  <si>
    <t>CATEGORY_03_DESC</t>
  </si>
  <si>
    <t>CATEGORY_04_DESC</t>
  </si>
  <si>
    <t>CATEGORY_05_DESC</t>
  </si>
  <si>
    <t>CATEGORY_06_DESC</t>
  </si>
  <si>
    <t>CATEGORY_07_DESC</t>
  </si>
  <si>
    <t>CATEGORY_08_DESC</t>
  </si>
  <si>
    <t>CATEGORY_09_DESC</t>
  </si>
  <si>
    <t>CATEGORY_10_DESC</t>
  </si>
  <si>
    <t>INDICATOR</t>
  </si>
  <si>
    <t>ARPESSER</t>
  </si>
  <si>
    <t>1.1 LEA INFO</t>
  </si>
  <si>
    <t>DUNS#</t>
  </si>
  <si>
    <t>NCES#</t>
  </si>
  <si>
    <t>POINT OF CONTACT</t>
  </si>
  <si>
    <t>UNIQUE ENTITY ID (SAM)</t>
  </si>
  <si>
    <t xml:space="preserve">PHONE </t>
  </si>
  <si>
    <t>EMAIL ADDRESS</t>
  </si>
  <si>
    <t>AMOUNT</t>
  </si>
  <si>
    <t>2.4A SEA RESERVE AWARDS</t>
  </si>
  <si>
    <t>AMOUNT AWARDED</t>
  </si>
  <si>
    <t>AMOUNT EXPENDED</t>
  </si>
  <si>
    <t>PHYSICAL HEALTH/SAFETY</t>
  </si>
  <si>
    <t>ACADEMIC SOCIAL EMOTIONAL</t>
  </si>
  <si>
    <t>MENTAL HEALTH SUPPORT</t>
  </si>
  <si>
    <t>OPERATIONAL CONTINUITY</t>
  </si>
  <si>
    <t>PERCENT</t>
  </si>
  <si>
    <t>2.4B SEA PLANNED REMAINING</t>
  </si>
  <si>
    <t>NOT YET PLANNED</t>
  </si>
  <si>
    <t>2.6A SEA RESERVE AWARDS</t>
  </si>
  <si>
    <t>LEARNING LOSS AWARDED</t>
  </si>
  <si>
    <t>SUMMER ENRICHMENT AWARDED</t>
  </si>
  <si>
    <t>AFTERSCHOOL PROGRAM AWARDED</t>
  </si>
  <si>
    <t>OTHER SEA RESERVE AWARDED</t>
  </si>
  <si>
    <t>LEARNING LOSS EXPENDED</t>
  </si>
  <si>
    <t>SUMMER ENRICHMENT EXPENDED</t>
  </si>
  <si>
    <t>AFTERSCHOOL PROGRAM EXPENDED</t>
  </si>
  <si>
    <t>OTHER SEA RESERVE EXPENDED</t>
  </si>
  <si>
    <t>2.6B SEA RESERVE AWARDS OTHER</t>
  </si>
  <si>
    <t>2.6C PLANNED USES OTHER</t>
  </si>
  <si>
    <t>3.A MANDATORY SUBGRANT AWARDED</t>
  </si>
  <si>
    <t>ESSER I (CARES)</t>
  </si>
  <si>
    <t>3.B1 LEA EXPENDITURES</t>
  </si>
  <si>
    <t>PERSONNEL SALARIES</t>
  </si>
  <si>
    <t>PERSONNEL BENEFITS</t>
  </si>
  <si>
    <t>PROF/TECH SERVICES</t>
  </si>
  <si>
    <t>PROPERTY SERVICES</t>
  </si>
  <si>
    <t>OTHER SERVICES</t>
  </si>
  <si>
    <t>SUPPLIES</t>
  </si>
  <si>
    <t>PROPERTY</t>
  </si>
  <si>
    <t>DEBT/MISC</t>
  </si>
  <si>
    <t>OTHER ITEMS</t>
  </si>
  <si>
    <t>ARP ESSER ACTIVITY</t>
  </si>
  <si>
    <t>ARP ESSER SET ASIDE</t>
  </si>
  <si>
    <t>3.B3 REMAINING ESSER I FUNDS</t>
  </si>
  <si>
    <t>TOTAL EXPENDITURES</t>
  </si>
  <si>
    <t>3.B4 REMAINING ESSER II FUNDS</t>
  </si>
  <si>
    <t>3.B5 REMAINING ARP ESSER FUNDS</t>
  </si>
  <si>
    <t>3.B6 SAFE IN-PERSON INSTRUCTION</t>
  </si>
  <si>
    <t>PROMOTE VACCINATION</t>
  </si>
  <si>
    <t>SCREENING TO IDENTIFY</t>
  </si>
  <si>
    <t>HANDWASHING/RESPIRATORY ETIQUETTE</t>
  </si>
  <si>
    <t>CLEANING/DISINFECTION</t>
  </si>
  <si>
    <t>3.B7 FUNDS FOR HOME INTERNET ACCESS</t>
  </si>
  <si>
    <t>HOME INTERNET ACCESS</t>
  </si>
  <si>
    <t>MOBILE HOTSPOTS</t>
  </si>
  <si>
    <t>INTERNET CONNECTED DEVICES</t>
  </si>
  <si>
    <t>HOME INTERNET SUBSCRIPTION</t>
  </si>
  <si>
    <t>HOME INTERNET/DISTRICT MANAGED</t>
  </si>
  <si>
    <t>OTHER</t>
  </si>
  <si>
    <t>3.B8 REENGAGING STUDENTS</t>
  </si>
  <si>
    <t>POOR ATTEND/PART</t>
  </si>
  <si>
    <t>3.B9 REENGAGING STUDENTSACTIVITIES</t>
  </si>
  <si>
    <t>OUTREACH</t>
  </si>
  <si>
    <t>HOMELESS LIAISON</t>
  </si>
  <si>
    <t>COMMUNITY-BASED</t>
  </si>
  <si>
    <t>HOMEINTERNET</t>
  </si>
  <si>
    <t>CURRICULAR STRATEGIES</t>
  </si>
  <si>
    <t>CREDIT RECOVERY</t>
  </si>
  <si>
    <t>3.B10 HIRING/RETENTION</t>
  </si>
  <si>
    <t>TOTAL AMOUNT</t>
  </si>
  <si>
    <t>COUNT</t>
  </si>
  <si>
    <t>SPECIAL EDUCATORS</t>
  </si>
  <si>
    <t>PARAPROFESSIONALS</t>
  </si>
  <si>
    <t>BILINGUAL/ESL</t>
  </si>
  <si>
    <t>COUNSELORS/PSYCHOLOGISTS</t>
  </si>
  <si>
    <t>NURSES</t>
  </si>
  <si>
    <t>SHORT TERM CONTRACTORS</t>
  </si>
  <si>
    <t>CLASSROOM EDUCATORS</t>
  </si>
  <si>
    <t>SUPPORT PERSONNEL</t>
  </si>
  <si>
    <t>ADMIN STAFF</t>
  </si>
  <si>
    <t>3.C ALLOCATION</t>
  </si>
  <si>
    <t>FUNDS ALLOCATED</t>
  </si>
  <si>
    <t>FLAT AMOUNT</t>
  </si>
  <si>
    <t>DISABILITIES/ELL</t>
  </si>
  <si>
    <t>LOW INCOME</t>
  </si>
  <si>
    <t>LEARNING LOSS</t>
  </si>
  <si>
    <t>STAKEHOLDER/COMMUNITY</t>
  </si>
  <si>
    <t>TITLE I</t>
  </si>
  <si>
    <t>3.D1 LEARNING LOSS IMPACT</t>
  </si>
  <si>
    <t>3.D2 EXPENDITURES</t>
  </si>
  <si>
    <t xml:space="preserve"> EXPENDITURES</t>
  </si>
  <si>
    <t>3.D3 ACTIVITIES/INTERVENTIONS</t>
  </si>
  <si>
    <t>SUMMER LEARNING</t>
  </si>
  <si>
    <t>AFTERSCHOOL</t>
  </si>
  <si>
    <t>EXTENDED TIME</t>
  </si>
  <si>
    <t>TUTORING</t>
  </si>
  <si>
    <t>TEACHERS</t>
  </si>
  <si>
    <t>SOCIAL/EMOTIONAL</t>
  </si>
  <si>
    <t>MENTAL HEALTH</t>
  </si>
  <si>
    <t>SCREENING</t>
  </si>
  <si>
    <t>COORDINATION</t>
  </si>
  <si>
    <t>EARLY CHILDHOOD</t>
  </si>
  <si>
    <t>CURRICULUM</t>
  </si>
  <si>
    <t>TRAINING</t>
  </si>
  <si>
    <t>3.D4 UNDERSERVED STUDENTS</t>
  </si>
  <si>
    <t>IMPACT</t>
  </si>
  <si>
    <t>4.B1 LEARNINGRECOVERY</t>
  </si>
  <si>
    <t>METHOD USED</t>
  </si>
  <si>
    <t>METHOD AVAILABLE</t>
  </si>
  <si>
    <t>FULL CAPACITY</t>
  </si>
  <si>
    <t>UNIQUE COUNT</t>
  </si>
  <si>
    <t>ELIGIBLE</t>
  </si>
  <si>
    <t>DISABILITIES</t>
  </si>
  <si>
    <t>EL</t>
  </si>
  <si>
    <t>FOSTER</t>
  </si>
  <si>
    <t>MIGRANT</t>
  </si>
  <si>
    <t>HOMELESS</t>
  </si>
  <si>
    <t>AI/AN</t>
  </si>
  <si>
    <t>BLACK</t>
  </si>
  <si>
    <t>HISPANIC</t>
  </si>
  <si>
    <t>HAWAIIAN/PI</t>
  </si>
  <si>
    <t>WHITE</t>
  </si>
  <si>
    <t>MULTI-RACIAL</t>
  </si>
  <si>
    <t>PARTICIPATING</t>
  </si>
  <si>
    <t>COMMUNITY SCHOOLS</t>
  </si>
  <si>
    <t>SCHOOLS LAUNCHED</t>
  </si>
  <si>
    <t>ADDITIONAL SUPPORT</t>
  </si>
  <si>
    <t>TOTAL ENROLL</t>
  </si>
  <si>
    <t>EDUCATION TECHNOLOGY</t>
  </si>
  <si>
    <t>ED TECH PURCHASED</t>
  </si>
  <si>
    <t>STUDENT COUNT</t>
  </si>
  <si>
    <t>4.C1 FTE STAFF TYPE</t>
  </si>
  <si>
    <t>5.A FTE STAFF POSITIONS</t>
  </si>
  <si>
    <t>SEPTEMBER 30 2018</t>
  </si>
  <si>
    <t>SEPTEMBER 30 2019</t>
  </si>
  <si>
    <t>MARCH 13 2020</t>
  </si>
  <si>
    <t>SEPTEMBER 30 2020</t>
  </si>
  <si>
    <t>SEPTEMBER 30 2021</t>
  </si>
  <si>
    <t>Count</t>
  </si>
  <si>
    <t>Amount</t>
  </si>
  <si>
    <t>Percent</t>
  </si>
  <si>
    <t>Indicator</t>
  </si>
  <si>
    <t>Start_Date</t>
  </si>
  <si>
    <t>End_Date</t>
  </si>
  <si>
    <t>Comment</t>
  </si>
  <si>
    <t>ISO Date</t>
  </si>
  <si>
    <t>Y</t>
  </si>
  <si>
    <t>ASIAN</t>
  </si>
  <si>
    <t>ESSER 1 RESERVE</t>
  </si>
  <si>
    <r>
      <rPr>
        <b/>
        <sz val="11"/>
        <color theme="1"/>
        <rFont val="Calibri"/>
        <family val="2"/>
        <scheme val="minor"/>
      </rPr>
      <t xml:space="preserve"> 1.</t>
    </r>
    <r>
      <rPr>
        <sz val="11"/>
        <color theme="1"/>
        <rFont val="Calibri"/>
        <family val="2"/>
        <scheme val="minor"/>
      </rPr>
      <t xml:space="preserve">  Did the LEA expend ESSER funds on any of the items below in the </t>
    </r>
    <r>
      <rPr>
        <b/>
        <sz val="11"/>
        <color theme="1"/>
        <rFont val="Calibri"/>
        <family val="2"/>
        <scheme val="minor"/>
      </rPr>
      <t>current reporting period</t>
    </r>
    <r>
      <rPr>
        <sz val="11"/>
        <color theme="1"/>
        <rFont val="Calibri"/>
        <family val="2"/>
        <scheme val="minor"/>
      </rPr>
      <t xml:space="preserve"> (note, ESSER refers to ESSER I, ESSER II, and ARP ESSER funds and includes both mandatory subgrants and SEA Reserve subgrants): </t>
    </r>
    <r>
      <rPr>
        <b/>
        <sz val="11"/>
        <color theme="1"/>
        <rFont val="Calibri"/>
        <family val="2"/>
        <scheme val="minor"/>
      </rPr>
      <t>(Select Y or N for Each)</t>
    </r>
  </si>
  <si>
    <t xml:space="preserve">f.  Other additional staffing and/or activities to assess and support social-emotional well-being (excluding mental health supports), for students, educators and/or families </t>
  </si>
  <si>
    <t xml:space="preserve">g.  Other additional staffing and/or activities to assess and support mental health needs, for students, educators and/or families </t>
  </si>
  <si>
    <t xml:space="preserve">h.  Other additional staffing and/or activities to identify and/or respond to unique student needs and/or provide targeted support for vulnerable students (including low-income children or students, students with disabilities, English learners, racial and ethnic minorities, students experiencing homelessness, and children and youth in foster care) </t>
  </si>
  <si>
    <t xml:space="preserve">i.  Universal screening, academic assessments, and intervention data systems, such as early warning systems and/or opportunity to learn data systems.  </t>
  </si>
  <si>
    <r>
      <t xml:space="preserve">  n.    Other data </t>
    </r>
    <r>
      <rPr>
        <b/>
        <sz val="11"/>
        <color theme="1"/>
        <rFont val="Calibri"/>
        <family val="2"/>
        <scheme val="minor"/>
      </rPr>
      <t>(Please Specify Below)</t>
    </r>
    <r>
      <rPr>
        <sz val="11"/>
        <color rgb="FFFF0000"/>
        <rFont val="Calibri"/>
        <family val="2"/>
        <scheme val="minor"/>
      </rPr>
      <t xml:space="preserve"> (1500 character limit)</t>
    </r>
  </si>
  <si>
    <t xml:space="preserve">m. Core staff capacity building / training to increase instructional quality and advance investments in talent pipelines for teachers and/or classified staff </t>
  </si>
  <si>
    <t xml:space="preserve">d.  Indicate the number of eligible students within each of the following student groups, and the number of eligible students from that student group that received or were directly supported by the educational technology: </t>
  </si>
  <si>
    <t>Note:  Eligible refers to students within the student group who meet eligibility criteria for participation, such as belonging to the appropriate grade for the activity.</t>
  </si>
  <si>
    <t>j.   Improved coordination of services for students with multiple types of needs, such as full-service community schools or improved coordination with partner agencies, such as foster care services</t>
  </si>
  <si>
    <t>3.  School Counselors, Social Workers or School Psychologists</t>
  </si>
  <si>
    <r>
      <rPr>
        <b/>
        <sz val="11"/>
        <color rgb="FF000000"/>
        <rFont val="Calibri"/>
        <family val="2"/>
        <scheme val="minor"/>
      </rPr>
      <t xml:space="preserve">  3. </t>
    </r>
    <r>
      <rPr>
        <sz val="11"/>
        <color rgb="FF000000"/>
        <rFont val="Calibri"/>
        <family val="2"/>
        <scheme val="minor"/>
      </rPr>
      <t xml:space="preserve">  Uses of ESSER I SEA Reserve funds:   </t>
    </r>
    <r>
      <rPr>
        <b/>
        <sz val="11"/>
        <color rgb="FF000000"/>
        <rFont val="Calibri"/>
        <family val="2"/>
        <scheme val="minor"/>
      </rPr>
      <t>(Select Y/N)</t>
    </r>
    <r>
      <rPr>
        <sz val="11"/>
        <color rgb="FF000000"/>
        <rFont val="Calibri"/>
        <family val="2"/>
        <scheme val="minor"/>
      </rPr>
      <t xml:space="preserve"> </t>
    </r>
    <r>
      <rPr>
        <sz val="11"/>
        <color rgb="FFFF0000"/>
        <rFont val="Calibri"/>
        <family val="2"/>
        <scheme val="minor"/>
      </rPr>
      <t xml:space="preserve"> </t>
    </r>
  </si>
  <si>
    <r>
      <rPr>
        <b/>
        <sz val="11"/>
        <color theme="1"/>
        <rFont val="Calibri"/>
        <family val="2"/>
        <scheme val="minor"/>
      </rPr>
      <t xml:space="preserve"> 1. If question 3.b8 is Yes</t>
    </r>
    <r>
      <rPr>
        <sz val="11"/>
        <color theme="1"/>
        <rFont val="Calibri"/>
        <family val="2"/>
        <scheme val="minor"/>
      </rPr>
      <t xml:space="preserve">, how did the LEA seek to reengage students with poor attendance or participation? Please answer regardless of whether ESSER funds were used for this purpose:   </t>
    </r>
    <r>
      <rPr>
        <b/>
        <sz val="11"/>
        <color theme="1"/>
        <rFont val="Calibri"/>
        <family val="2"/>
        <scheme val="minor"/>
      </rPr>
      <t>(Select  Y or N for Each)</t>
    </r>
  </si>
  <si>
    <r>
      <rPr>
        <b/>
        <sz val="11"/>
        <color theme="1"/>
        <rFont val="Calibri"/>
        <family val="2"/>
        <scheme val="minor"/>
      </rPr>
      <t xml:space="preserve">2. </t>
    </r>
    <r>
      <rPr>
        <b/>
        <sz val="11"/>
        <rFont val="Calibri"/>
        <family val="2"/>
        <scheme val="minor"/>
      </rPr>
      <t xml:space="preserve"> If Yes</t>
    </r>
    <r>
      <rPr>
        <sz val="11"/>
        <color theme="1"/>
        <rFont val="Calibri"/>
        <family val="2"/>
        <scheme val="minor"/>
      </rPr>
      <t>, what types of home Internet services were provided by the district using ESSER funds? Internet Service type: </t>
    </r>
    <r>
      <rPr>
        <b/>
        <sz val="11"/>
        <color theme="1"/>
        <rFont val="Calibri"/>
        <family val="2"/>
        <scheme val="minor"/>
      </rPr>
      <t> (Select Y or N for Each)</t>
    </r>
  </si>
  <si>
    <t xml:space="preserve">                If No, Skip Question 3.c2</t>
  </si>
  <si>
    <r>
      <rPr>
        <b/>
        <sz val="11"/>
        <color theme="1"/>
        <rFont val="Calibri"/>
        <family val="2"/>
        <scheme val="minor"/>
      </rPr>
      <t>1.</t>
    </r>
    <r>
      <rPr>
        <sz val="11"/>
        <color theme="1"/>
        <rFont val="Calibri"/>
        <family val="2"/>
        <scheme val="minor"/>
      </rPr>
      <t xml:space="preserve">  Did this LEA use ESSER funds to provide home Internet access for any students? </t>
    </r>
    <r>
      <rPr>
        <b/>
        <sz val="11"/>
        <color theme="1"/>
        <rFont val="Calibri"/>
        <family val="2"/>
        <scheme val="minor"/>
      </rPr>
      <t xml:space="preserve">(Select Y or N) </t>
    </r>
    <r>
      <rPr>
        <b/>
        <sz val="11"/>
        <color rgb="FFFF0000"/>
        <rFont val="Calibri"/>
        <family val="2"/>
        <scheme val="minor"/>
      </rPr>
      <t> </t>
    </r>
    <r>
      <rPr>
        <sz val="11"/>
        <color rgb="FFFF0000"/>
        <rFont val="Calibri"/>
        <family val="2"/>
        <scheme val="minor"/>
      </rPr>
      <t>(If No, Skip 3.b7.2)</t>
    </r>
  </si>
  <si>
    <t xml:space="preserve">                 If No, Skip Question 3.b9</t>
  </si>
  <si>
    <r>
      <rPr>
        <b/>
        <sz val="11"/>
        <color theme="1"/>
        <rFont val="Calibri"/>
        <family val="2"/>
        <scheme val="minor"/>
      </rPr>
      <t xml:space="preserve">  2.</t>
    </r>
    <r>
      <rPr>
        <sz val="11"/>
        <color theme="1"/>
        <rFont val="Calibri"/>
        <family val="2"/>
        <scheme val="minor"/>
      </rPr>
      <t xml:space="preserve">  </t>
    </r>
    <r>
      <rPr>
        <b/>
        <sz val="11"/>
        <color theme="1"/>
        <rFont val="Calibri"/>
        <family val="2"/>
        <scheme val="minor"/>
      </rPr>
      <t>If Yes</t>
    </r>
    <r>
      <rPr>
        <sz val="11"/>
        <color theme="1"/>
        <rFont val="Calibri"/>
        <family val="2"/>
        <scheme val="minor"/>
      </rPr>
      <t>, indicate the criteria used to allocate funds to schools within LEA:</t>
    </r>
    <r>
      <rPr>
        <b/>
        <sz val="11"/>
        <color theme="1"/>
        <rFont val="Calibri"/>
        <family val="2"/>
        <scheme val="minor"/>
      </rPr>
      <t xml:space="preserve"> (Select Y or N for Each)</t>
    </r>
  </si>
  <si>
    <t>(SDs/CSs Only)</t>
  </si>
  <si>
    <t>Error:  Amount must be at least 20 % of 3a3 above.</t>
  </si>
  <si>
    <r>
      <rPr>
        <b/>
        <sz val="11"/>
        <color theme="1"/>
        <rFont val="Calibri"/>
        <family val="2"/>
        <scheme val="minor"/>
      </rPr>
      <t xml:space="preserve">  1.</t>
    </r>
    <r>
      <rPr>
        <sz val="11"/>
        <color theme="1"/>
        <rFont val="Calibri"/>
        <family val="2"/>
        <scheme val="minor"/>
      </rPr>
      <t xml:space="preserve">  Did this LEA allocate some portion of ESSER funds to schools in this reporting period? </t>
    </r>
    <r>
      <rPr>
        <b/>
        <sz val="11"/>
        <color theme="1"/>
        <rFont val="Calibri"/>
        <family val="2"/>
        <scheme val="minor"/>
      </rPr>
      <t>(Select Y or N)</t>
    </r>
  </si>
  <si>
    <r>
      <rPr>
        <b/>
        <sz val="11"/>
        <color theme="1"/>
        <rFont val="Calibri"/>
        <family val="2"/>
        <scheme val="minor"/>
      </rPr>
      <t xml:space="preserve"> 1.</t>
    </r>
    <r>
      <rPr>
        <sz val="11"/>
        <color theme="1"/>
        <rFont val="Calibri"/>
        <family val="2"/>
        <scheme val="minor"/>
      </rPr>
      <t xml:space="preserve">   For  ESSER I (Cares) - Total mandatory subgrant amount awarded to LEA</t>
    </r>
  </si>
  <si>
    <r>
      <t xml:space="preserve"> </t>
    </r>
    <r>
      <rPr>
        <b/>
        <sz val="11"/>
        <color theme="1"/>
        <rFont val="Calibri"/>
        <family val="2"/>
        <scheme val="minor"/>
      </rPr>
      <t>2</t>
    </r>
    <r>
      <rPr>
        <sz val="11"/>
        <color theme="1"/>
        <rFont val="Calibri"/>
        <family val="2"/>
        <scheme val="minor"/>
      </rPr>
      <t xml:space="preserve">.   For ESSER II (CRRSAA) - Total mandatory subgrant amount awarded to LEA </t>
    </r>
  </si>
  <si>
    <r>
      <t xml:space="preserve"> </t>
    </r>
    <r>
      <rPr>
        <b/>
        <sz val="11"/>
        <color theme="1"/>
        <rFont val="Calibri"/>
        <family val="2"/>
        <scheme val="minor"/>
      </rPr>
      <t>3.</t>
    </r>
    <r>
      <rPr>
        <sz val="11"/>
        <color theme="1"/>
        <rFont val="Calibri"/>
        <family val="2"/>
        <scheme val="minor"/>
      </rPr>
      <t xml:space="preserve">   For ARP ESSER - Total mandatory subgrant amount awarded to LEA</t>
    </r>
  </si>
  <si>
    <t>MASK USE</t>
  </si>
  <si>
    <t>PHYSICAL DISTANCING</t>
  </si>
  <si>
    <t>VENTILATION</t>
  </si>
  <si>
    <t>STAYING HOME/GETTING TESTED</t>
  </si>
  <si>
    <t>CONTACT TRACING</t>
  </si>
  <si>
    <t>`</t>
  </si>
  <si>
    <t>GENERAL INSTRUCTIONS</t>
  </si>
  <si>
    <t>2. Save the completed Excel file on your computer.</t>
  </si>
  <si>
    <t>4. If you receive a multiple sheet support warning, click "OK" to save only the active sheet.</t>
  </si>
  <si>
    <t>5. If you receive a CSV compatibility warning, click "Yes" to keep the format.</t>
  </si>
  <si>
    <t>6. Provide the .csv file to your PIMS Administrator for upload to the PIMS system.</t>
  </si>
  <si>
    <r>
      <rPr>
        <b/>
        <sz val="14"/>
        <color theme="1"/>
        <rFont val="Calibri"/>
        <family val="2"/>
        <scheme val="minor"/>
      </rPr>
      <t>Note</t>
    </r>
    <r>
      <rPr>
        <sz val="14"/>
        <color theme="1"/>
        <rFont val="Calibri"/>
        <family val="2"/>
        <scheme val="minor"/>
      </rPr>
      <t xml:space="preserve">: </t>
    </r>
    <r>
      <rPr>
        <i/>
        <sz val="14"/>
        <color theme="1"/>
        <rFont val="Calibri"/>
        <family val="2"/>
        <scheme val="minor"/>
      </rPr>
      <t>Only a PIMS Administrator has the ability to upload files to PIMS.</t>
    </r>
  </si>
  <si>
    <t>Applicable Reporting Period</t>
  </si>
  <si>
    <r>
      <t>1. On the "</t>
    </r>
    <r>
      <rPr>
        <b/>
        <sz val="14"/>
        <color theme="1"/>
        <rFont val="Calibri"/>
        <family val="2"/>
        <scheme val="minor"/>
      </rPr>
      <t>LEA Report Page</t>
    </r>
    <r>
      <rPr>
        <sz val="14"/>
        <color theme="1"/>
        <rFont val="Calibri"/>
        <family val="2"/>
        <scheme val="minor"/>
      </rPr>
      <t>" tab:
     a. Select your LEA. 
     b. Select the appropriate school year.
     c. Fill in the remaining requested information.</t>
    </r>
  </si>
  <si>
    <t>Grant</t>
  </si>
  <si>
    <t>ESSER II (CRRSA)</t>
  </si>
  <si>
    <t>300513640</t>
  </si>
  <si>
    <t>DUNS</t>
  </si>
  <si>
    <t>NCES</t>
  </si>
  <si>
    <t>UEI</t>
  </si>
  <si>
    <t>4200091</t>
  </si>
  <si>
    <t>023335181</t>
  </si>
  <si>
    <t>4280010</t>
  </si>
  <si>
    <t>C7WPJEK69B52</t>
  </si>
  <si>
    <t>038427597</t>
  </si>
  <si>
    <t>4202010</t>
  </si>
  <si>
    <t>NE1VZ5CLDCV6</t>
  </si>
  <si>
    <t>071464853</t>
  </si>
  <si>
    <t>4202040</t>
  </si>
  <si>
    <t>KVXBLHQK2XG2</t>
  </si>
  <si>
    <t>153650911</t>
  </si>
  <si>
    <t>4200128</t>
  </si>
  <si>
    <t>S18UU8ZZH9A1</t>
  </si>
  <si>
    <t>944828532</t>
  </si>
  <si>
    <t/>
  </si>
  <si>
    <t>CEK7ZTRD7FD4</t>
  </si>
  <si>
    <t>080880012</t>
  </si>
  <si>
    <t>4200129</t>
  </si>
  <si>
    <t>FRB8LZB9XEP4</t>
  </si>
  <si>
    <t>074961368</t>
  </si>
  <si>
    <t>4280120</t>
  </si>
  <si>
    <t>WWQWG7PMXEL6</t>
  </si>
  <si>
    <t>020033335</t>
  </si>
  <si>
    <t>4200140</t>
  </si>
  <si>
    <t>VNR3X5GH96S5</t>
  </si>
  <si>
    <t>024183154</t>
  </si>
  <si>
    <t>4202100</t>
  </si>
  <si>
    <t>P95NLH98K7K5</t>
  </si>
  <si>
    <t>193061322</t>
  </si>
  <si>
    <t>4202130</t>
  </si>
  <si>
    <t>HXBNH5NJDMH9</t>
  </si>
  <si>
    <t>030064208</t>
  </si>
  <si>
    <t>4289130</t>
  </si>
  <si>
    <t>V8NCPGDCHZ41</t>
  </si>
  <si>
    <t>074977125</t>
  </si>
  <si>
    <t>4202190</t>
  </si>
  <si>
    <t>MKHCVJQSQZJ5</t>
  </si>
  <si>
    <t>100069095</t>
  </si>
  <si>
    <t>4202310</t>
  </si>
  <si>
    <t>G8DDEZNMK7R9</t>
  </si>
  <si>
    <t>096261177</t>
  </si>
  <si>
    <t>4202280</t>
  </si>
  <si>
    <t>YVMSJ93LHNC6</t>
  </si>
  <si>
    <t>023925502</t>
  </si>
  <si>
    <t>4200039</t>
  </si>
  <si>
    <t>JKLMXLLW3344</t>
  </si>
  <si>
    <t>097211677</t>
  </si>
  <si>
    <t>4202340</t>
  </si>
  <si>
    <t>LMTRCYSGTDE3</t>
  </si>
  <si>
    <t>009042706</t>
  </si>
  <si>
    <t>4202440</t>
  </si>
  <si>
    <t>FN2VPEVS3K57</t>
  </si>
  <si>
    <t>055713176</t>
  </si>
  <si>
    <t>4202490</t>
  </si>
  <si>
    <t>LPHKA176JKE1</t>
  </si>
  <si>
    <t>072854466</t>
  </si>
  <si>
    <t>4202480</t>
  </si>
  <si>
    <t>VMP5RDSFMNS6</t>
  </si>
  <si>
    <t>080021055</t>
  </si>
  <si>
    <t>4200813</t>
  </si>
  <si>
    <t>HA9GJPQK9AK6</t>
  </si>
  <si>
    <t>072166408</t>
  </si>
  <si>
    <t>4202550</t>
  </si>
  <si>
    <t>FQ1FGNH8SMX5</t>
  </si>
  <si>
    <t>030087878</t>
  </si>
  <si>
    <t>4289180</t>
  </si>
  <si>
    <t>ZAA5N3MNMZE9</t>
  </si>
  <si>
    <t>125744243</t>
  </si>
  <si>
    <t>4289380</t>
  </si>
  <si>
    <t>E347S66C61M3</t>
  </si>
  <si>
    <t>825769391</t>
  </si>
  <si>
    <t>4202590</t>
  </si>
  <si>
    <t>E1NDPGNNSM93</t>
  </si>
  <si>
    <t>010354734</t>
  </si>
  <si>
    <t>4200860</t>
  </si>
  <si>
    <t>CVAAL66BWHG9</t>
  </si>
  <si>
    <t>079961851</t>
  </si>
  <si>
    <t>4200883</t>
  </si>
  <si>
    <t>GPJKUUR2M6M4</t>
  </si>
  <si>
    <t>945123896</t>
  </si>
  <si>
    <t>4200835</t>
  </si>
  <si>
    <t>S62VK5HU8WC1</t>
  </si>
  <si>
    <t>012796348</t>
  </si>
  <si>
    <t>4202670</t>
  </si>
  <si>
    <t>MWRFQM4TD8G9</t>
  </si>
  <si>
    <t>100069129</t>
  </si>
  <si>
    <t>4202700</t>
  </si>
  <si>
    <t>TYSBJ7AXKRH6</t>
  </si>
  <si>
    <t>100669274</t>
  </si>
  <si>
    <t>4202760</t>
  </si>
  <si>
    <t>DX8LJ4DLSB77</t>
  </si>
  <si>
    <t>831372425</t>
  </si>
  <si>
    <t>4200101</t>
  </si>
  <si>
    <t>G21EBLWLEYJ8</t>
  </si>
  <si>
    <t>092870948</t>
  </si>
  <si>
    <t>4202790</t>
  </si>
  <si>
    <t>X48LZDFEEMA4</t>
  </si>
  <si>
    <t>006341507</t>
  </si>
  <si>
    <t>4202820</t>
  </si>
  <si>
    <t>QLMPKZEREQ94</t>
  </si>
  <si>
    <t>027202625</t>
  </si>
  <si>
    <t>4200861</t>
  </si>
  <si>
    <t>TWMZGNM2KAS3</t>
  </si>
  <si>
    <t>100069137</t>
  </si>
  <si>
    <t>4202910</t>
  </si>
  <si>
    <t>HNMMMR95WJH8</t>
  </si>
  <si>
    <t>080639222</t>
  </si>
  <si>
    <t>4202970</t>
  </si>
  <si>
    <t>ES9MY4JB3178</t>
  </si>
  <si>
    <t>031251523</t>
  </si>
  <si>
    <t>4203000</t>
  </si>
  <si>
    <t>HD83BK2TSLL3</t>
  </si>
  <si>
    <t>196519883</t>
  </si>
  <si>
    <t>4200126</t>
  </si>
  <si>
    <t>KK1VY1TFJL46</t>
  </si>
  <si>
    <t>100069152</t>
  </si>
  <si>
    <t>4203120</t>
  </si>
  <si>
    <t>RZKMKT1L16T4</t>
  </si>
  <si>
    <t>014982375</t>
  </si>
  <si>
    <t>4280500</t>
  </si>
  <si>
    <t>LDCHAMBNNJL8</t>
  </si>
  <si>
    <t>118293752</t>
  </si>
  <si>
    <t>4289370</t>
  </si>
  <si>
    <t>LUNTV5UBLW26</t>
  </si>
  <si>
    <t>011236445</t>
  </si>
  <si>
    <t>4203180</t>
  </si>
  <si>
    <t>LT6RVG11JXL8</t>
  </si>
  <si>
    <t>620262436</t>
  </si>
  <si>
    <t>4200001</t>
  </si>
  <si>
    <t>ED1HNB22WU61</t>
  </si>
  <si>
    <t>100069178</t>
  </si>
  <si>
    <t>4203210</t>
  </si>
  <si>
    <t>L51KBZXAXQA7</t>
  </si>
  <si>
    <t>010560167</t>
  </si>
  <si>
    <t>4203240</t>
  </si>
  <si>
    <t>P28MVUKB65J3</t>
  </si>
  <si>
    <t>100069186</t>
  </si>
  <si>
    <t>4203300</t>
  </si>
  <si>
    <t>N3ZUTQPK6JA6</t>
  </si>
  <si>
    <t>079806935</t>
  </si>
  <si>
    <t>4200108</t>
  </si>
  <si>
    <t>HM5GYV7PNF43</t>
  </si>
  <si>
    <t>075505230</t>
  </si>
  <si>
    <t>4203330</t>
  </si>
  <si>
    <t>VRJCKUUJZHN4</t>
  </si>
  <si>
    <t>100069194</t>
  </si>
  <si>
    <t>4203390</t>
  </si>
  <si>
    <t>KLDZMRH4PKE7</t>
  </si>
  <si>
    <t>084589233</t>
  </si>
  <si>
    <t>4203360</t>
  </si>
  <si>
    <t>JWSTGUJDSEU9</t>
  </si>
  <si>
    <t>010580041</t>
  </si>
  <si>
    <t>4289240</t>
  </si>
  <si>
    <t>HNGFR6FE7M64</t>
  </si>
  <si>
    <t>120567664</t>
  </si>
  <si>
    <t>4280060</t>
  </si>
  <si>
    <t>UTZGGD3FK3A8</t>
  </si>
  <si>
    <t>052736527</t>
  </si>
  <si>
    <t>4203420</t>
  </si>
  <si>
    <t>KX9JC3RJ7N15</t>
  </si>
  <si>
    <t>021445168</t>
  </si>
  <si>
    <t>4203450</t>
  </si>
  <si>
    <t>G4AWN7SLJL79</t>
  </si>
  <si>
    <t>060496197</t>
  </si>
  <si>
    <t>4203480</t>
  </si>
  <si>
    <t>KAM7N7839N71</t>
  </si>
  <si>
    <t>066842584</t>
  </si>
  <si>
    <t>4203510</t>
  </si>
  <si>
    <t>J9C5P2ZLNPJ2</t>
  </si>
  <si>
    <t>073615668</t>
  </si>
  <si>
    <t>4203570</t>
  </si>
  <si>
    <t>KMSVUJZQKJH6</t>
  </si>
  <si>
    <t>073617011</t>
  </si>
  <si>
    <t>4280370</t>
  </si>
  <si>
    <t>R361JFHL6JC7</t>
  </si>
  <si>
    <t>085522514</t>
  </si>
  <si>
    <t>4203600</t>
  </si>
  <si>
    <t>M3Z3FASK4M38</t>
  </si>
  <si>
    <t>193061348</t>
  </si>
  <si>
    <t>4203630</t>
  </si>
  <si>
    <t>TFHHX6Y1K9N4</t>
  </si>
  <si>
    <t>883507881</t>
  </si>
  <si>
    <t>4203660</t>
  </si>
  <si>
    <t>K761U3JMUYE9</t>
  </si>
  <si>
    <t>079799112</t>
  </si>
  <si>
    <t>4203688</t>
  </si>
  <si>
    <t>LW7DWJJ1JHM5</t>
  </si>
  <si>
    <t>099527541</t>
  </si>
  <si>
    <t>4203690</t>
  </si>
  <si>
    <t>L3LJKLMCJWG5</t>
  </si>
  <si>
    <t>011661027</t>
  </si>
  <si>
    <t>4203750</t>
  </si>
  <si>
    <t>H77AFZFG9PB1</t>
  </si>
  <si>
    <t>095360640</t>
  </si>
  <si>
    <t>4289270</t>
  </si>
  <si>
    <t>GL1CX7BQ4C37</t>
  </si>
  <si>
    <t>019350164</t>
  </si>
  <si>
    <t>4203840</t>
  </si>
  <si>
    <t>J5NSDMBXBAJ7</t>
  </si>
  <si>
    <t>099431652</t>
  </si>
  <si>
    <t>4203870</t>
  </si>
  <si>
    <t>WFKHA4VFBCN6</t>
  </si>
  <si>
    <t>069601649</t>
  </si>
  <si>
    <t>4203900</t>
  </si>
  <si>
    <t>M53NQKJUCH69</t>
  </si>
  <si>
    <t>071203301</t>
  </si>
  <si>
    <t>4203960</t>
  </si>
  <si>
    <t>Q3L8QKJLLAB6</t>
  </si>
  <si>
    <t>005806076</t>
  </si>
  <si>
    <t>4200760</t>
  </si>
  <si>
    <t>NDCCJ53AV6E7</t>
  </si>
  <si>
    <t>074026360</t>
  </si>
  <si>
    <t>4204020</t>
  </si>
  <si>
    <t>H2K5E6A9ASV4</t>
  </si>
  <si>
    <t>072835440</t>
  </si>
  <si>
    <t>4204050</t>
  </si>
  <si>
    <t>HKGKC6MV2VP5</t>
  </si>
  <si>
    <t>006355192</t>
  </si>
  <si>
    <t>4204140</t>
  </si>
  <si>
    <t>EMPWN5UCG1K7</t>
  </si>
  <si>
    <t>075510032</t>
  </si>
  <si>
    <t>4204200</t>
  </si>
  <si>
    <t>QVFVMCE9ZBY7</t>
  </si>
  <si>
    <t>116724359</t>
  </si>
  <si>
    <t>4204230</t>
  </si>
  <si>
    <t>NE7KYQRN6377</t>
  </si>
  <si>
    <t>072175094</t>
  </si>
  <si>
    <t>4204260</t>
  </si>
  <si>
    <t>NKTPM26KRYD3</t>
  </si>
  <si>
    <t>025592825</t>
  </si>
  <si>
    <t>4204320</t>
  </si>
  <si>
    <t>DPCMLE5H91G7</t>
  </si>
  <si>
    <t>188182646</t>
  </si>
  <si>
    <t>4204080</t>
  </si>
  <si>
    <t>NFMEFNENYUF5</t>
  </si>
  <si>
    <t>4204090</t>
  </si>
  <si>
    <t>021973102</t>
  </si>
  <si>
    <t>4289320</t>
  </si>
  <si>
    <t>DL9KATSDC8R3</t>
  </si>
  <si>
    <t>961704173</t>
  </si>
  <si>
    <t>4280090</t>
  </si>
  <si>
    <t>Z2ENQM1CYX63</t>
  </si>
  <si>
    <t>091558007</t>
  </si>
  <si>
    <t>4204500</t>
  </si>
  <si>
    <t>KNN8CJKK1LL4</t>
  </si>
  <si>
    <t>077493617</t>
  </si>
  <si>
    <t>4204530</t>
  </si>
  <si>
    <t>F1CJE4BGNMB4</t>
  </si>
  <si>
    <t>074953423</t>
  </si>
  <si>
    <t>4204590</t>
  </si>
  <si>
    <t>SUFYME1EXJW7</t>
  </si>
  <si>
    <t>124822685</t>
  </si>
  <si>
    <t>4280520</t>
  </si>
  <si>
    <t>C5PPT9SCF1Z6</t>
  </si>
  <si>
    <t>080086677</t>
  </si>
  <si>
    <t>4204710</t>
  </si>
  <si>
    <t>R45MYCXCCBG6</t>
  </si>
  <si>
    <t>100069277</t>
  </si>
  <si>
    <t>4204740</t>
  </si>
  <si>
    <t>DJQTCZVVUQW9</t>
  </si>
  <si>
    <t>627151491</t>
  </si>
  <si>
    <t>4204830</t>
  </si>
  <si>
    <t>XG56CSDU2CM7</t>
  </si>
  <si>
    <t>069795524</t>
  </si>
  <si>
    <t>4204860</t>
  </si>
  <si>
    <t>YKD4XP8JKZC7</t>
  </si>
  <si>
    <t>080643281</t>
  </si>
  <si>
    <t>4204890</t>
  </si>
  <si>
    <t>K4E8XCNPR8U6</t>
  </si>
  <si>
    <t>134157721</t>
  </si>
  <si>
    <t>4204920</t>
  </si>
  <si>
    <t>UZGUYDLUJGH5</t>
  </si>
  <si>
    <t>072849623</t>
  </si>
  <si>
    <t>4289250</t>
  </si>
  <si>
    <t>147413611</t>
  </si>
  <si>
    <t>4280130</t>
  </si>
  <si>
    <t>MG6KEBPQA559</t>
  </si>
  <si>
    <t>082028010</t>
  </si>
  <si>
    <t>4204980</t>
  </si>
  <si>
    <t>KZFEX8K5D593</t>
  </si>
  <si>
    <t>082028523</t>
  </si>
  <si>
    <t>4289310</t>
  </si>
  <si>
    <t>QK1KFJN93NV3</t>
  </si>
  <si>
    <t>095362216</t>
  </si>
  <si>
    <t>4280380</t>
  </si>
  <si>
    <t>LGD7NKARB1U7</t>
  </si>
  <si>
    <t>039750039</t>
  </si>
  <si>
    <t>4205010</t>
  </si>
  <si>
    <t>JTB1VNL6MCL8</t>
  </si>
  <si>
    <t>091558908</t>
  </si>
  <si>
    <t>4205040</t>
  </si>
  <si>
    <t>X9DNCNACN9Q4</t>
  </si>
  <si>
    <t>024693087</t>
  </si>
  <si>
    <t>4205070</t>
  </si>
  <si>
    <t>NK5DZAHRMMT5</t>
  </si>
  <si>
    <t>080798580</t>
  </si>
  <si>
    <t>LX8CC18TH735</t>
  </si>
  <si>
    <t>081139199</t>
  </si>
  <si>
    <t>4200904</t>
  </si>
  <si>
    <t>EJE9NAFC15C6</t>
  </si>
  <si>
    <t>100069301</t>
  </si>
  <si>
    <t>4205160</t>
  </si>
  <si>
    <t>J9NVEWGJ74G9</t>
  </si>
  <si>
    <t>067570936</t>
  </si>
  <si>
    <t>E13MDBKHLDB5</t>
  </si>
  <si>
    <t>077087484</t>
  </si>
  <si>
    <t>4205190</t>
  </si>
  <si>
    <t>EELDL962CAD1</t>
  </si>
  <si>
    <t>163362143</t>
  </si>
  <si>
    <t>4200100</t>
  </si>
  <si>
    <t>JSLWKAJNWK38</t>
  </si>
  <si>
    <t>075508341</t>
  </si>
  <si>
    <t>4205310</t>
  </si>
  <si>
    <t>X2VKGS2A48L1</t>
  </si>
  <si>
    <t>016295941</t>
  </si>
  <si>
    <t>4205340</t>
  </si>
  <si>
    <t>MDLEWWF3BPQ8</t>
  </si>
  <si>
    <t>086724101</t>
  </si>
  <si>
    <t>4205370</t>
  </si>
  <si>
    <t>HFK7AYH5LP55</t>
  </si>
  <si>
    <t>071189369</t>
  </si>
  <si>
    <t>4205400</t>
  </si>
  <si>
    <t>FBZMMTS49CC5</t>
  </si>
  <si>
    <t>024666042</t>
  </si>
  <si>
    <t>4214850</t>
  </si>
  <si>
    <t>LJNWK9A34ZQ5</t>
  </si>
  <si>
    <t>072160807</t>
  </si>
  <si>
    <t>4205430</t>
  </si>
  <si>
    <t>KLWLT6VG6SJ5</t>
  </si>
  <si>
    <t>093036812</t>
  </si>
  <si>
    <t>4289200</t>
  </si>
  <si>
    <t>GU9GS94LXSP6</t>
  </si>
  <si>
    <t>086432952</t>
  </si>
  <si>
    <t>4280330</t>
  </si>
  <si>
    <t>RUY2J3GL19L7</t>
  </si>
  <si>
    <t>156016383</t>
  </si>
  <si>
    <t>4200095</t>
  </si>
  <si>
    <t>p5j3jmjtjzr7</t>
  </si>
  <si>
    <t>099439903</t>
  </si>
  <si>
    <t>4280530</t>
  </si>
  <si>
    <t>WGVUTEVAMJC9</t>
  </si>
  <si>
    <t>097885727</t>
  </si>
  <si>
    <t>4289260</t>
  </si>
  <si>
    <t>D3DKWJ8CWBF3</t>
  </si>
  <si>
    <t>100468826</t>
  </si>
  <si>
    <t>4200824</t>
  </si>
  <si>
    <t>MEAAZJWFMRG7</t>
  </si>
  <si>
    <t>094220258</t>
  </si>
  <si>
    <t>4280470</t>
  </si>
  <si>
    <t>VEKLADZFB5N1</t>
  </si>
  <si>
    <t>100469196</t>
  </si>
  <si>
    <t>4205490</t>
  </si>
  <si>
    <t>GG5FBCFHGXX7</t>
  </si>
  <si>
    <t>100469337</t>
  </si>
  <si>
    <t>4205550</t>
  </si>
  <si>
    <t>HA3UKNZC7VB3</t>
  </si>
  <si>
    <t>037943867</t>
  </si>
  <si>
    <t>4205640</t>
  </si>
  <si>
    <t>PKBDMCXL3QJ5</t>
  </si>
  <si>
    <t>082961624</t>
  </si>
  <si>
    <t>4205700</t>
  </si>
  <si>
    <t>GMFWA366SHH1</t>
  </si>
  <si>
    <t>045410479</t>
  </si>
  <si>
    <t>4205730</t>
  </si>
  <si>
    <t>JSGNHEWFUV55</t>
  </si>
  <si>
    <t>077101566</t>
  </si>
  <si>
    <t>4205760</t>
  </si>
  <si>
    <t>H5BBX6CB52K3</t>
  </si>
  <si>
    <t>078468075</t>
  </si>
  <si>
    <t>4200857</t>
  </si>
  <si>
    <t>T8VNMVHFN5S5</t>
  </si>
  <si>
    <t>060398513</t>
  </si>
  <si>
    <t>4200035</t>
  </si>
  <si>
    <t>V2MNYWLC6VK3</t>
  </si>
  <si>
    <t>073610859</t>
  </si>
  <si>
    <t>4289340</t>
  </si>
  <si>
    <t>NT5FMGLCNGA7</t>
  </si>
  <si>
    <t>4202900</t>
  </si>
  <si>
    <t>967996948</t>
  </si>
  <si>
    <t>4205860</t>
  </si>
  <si>
    <t>009811548</t>
  </si>
  <si>
    <t>4205880</t>
  </si>
  <si>
    <t>LC8LMN4LFMY7</t>
  </si>
  <si>
    <t>079492732</t>
  </si>
  <si>
    <t>4205910</t>
  </si>
  <si>
    <t>VUHJWNJF9H45</t>
  </si>
  <si>
    <t>018063375</t>
  </si>
  <si>
    <t>U2MDGX7CABQ9</t>
  </si>
  <si>
    <t>080880013</t>
  </si>
  <si>
    <t>4200052</t>
  </si>
  <si>
    <t>H6KGNJ2DLZB7</t>
  </si>
  <si>
    <t>002511420</t>
  </si>
  <si>
    <t>QGYWKRVAYMB3</t>
  </si>
  <si>
    <t>078314749</t>
  </si>
  <si>
    <t>4200875</t>
  </si>
  <si>
    <t>SSGHZNBPDCW3</t>
  </si>
  <si>
    <t>093036296</t>
  </si>
  <si>
    <t>4200094</t>
  </si>
  <si>
    <t>HERSG87XJ7M7</t>
  </si>
  <si>
    <t>066855016</t>
  </si>
  <si>
    <t>4200751</t>
  </si>
  <si>
    <t>MJNTFJNX6S65</t>
  </si>
  <si>
    <t>100469840</t>
  </si>
  <si>
    <t>4206030</t>
  </si>
  <si>
    <t>KK9ESSVG6WU6</t>
  </si>
  <si>
    <t>018120352</t>
  </si>
  <si>
    <t>4206060</t>
  </si>
  <si>
    <t>RNQSEK6R4Q86</t>
  </si>
  <si>
    <t>084590231</t>
  </si>
  <si>
    <t>4280150</t>
  </si>
  <si>
    <t>TNNDX62FLBJ8</t>
  </si>
  <si>
    <t>068747237</t>
  </si>
  <si>
    <t>4206090</t>
  </si>
  <si>
    <t>R54ZJ4DXGPG5</t>
  </si>
  <si>
    <t>100069343</t>
  </si>
  <si>
    <t>4206120</t>
  </si>
  <si>
    <t>JJJZLP7JL5M7</t>
  </si>
  <si>
    <t>058014564</t>
  </si>
  <si>
    <t>4206150</t>
  </si>
  <si>
    <t>CZ6MHLJN1891</t>
  </si>
  <si>
    <t>093328011</t>
  </si>
  <si>
    <t>4280160</t>
  </si>
  <si>
    <t>DG4EJBS533C5</t>
  </si>
  <si>
    <t>088805478</t>
  </si>
  <si>
    <t>4206240</t>
  </si>
  <si>
    <t>V2EPGQTL4FF1</t>
  </si>
  <si>
    <t>100069350</t>
  </si>
  <si>
    <t>4206270</t>
  </si>
  <si>
    <t>EFBMXJLV6HF4</t>
  </si>
  <si>
    <t>031246833</t>
  </si>
  <si>
    <t>4200050</t>
  </si>
  <si>
    <t>LXNVDNQ7F9V6</t>
  </si>
  <si>
    <t>079165411</t>
  </si>
  <si>
    <t>4289300</t>
  </si>
  <si>
    <t>ESF5R165XBS9</t>
  </si>
  <si>
    <t>092867837</t>
  </si>
  <si>
    <t>4219470</t>
  </si>
  <si>
    <t>Q6C8JZY57LU5</t>
  </si>
  <si>
    <t>792736006</t>
  </si>
  <si>
    <t>4206360</t>
  </si>
  <si>
    <t>075997478</t>
  </si>
  <si>
    <t>4206365</t>
  </si>
  <si>
    <t>M1JKNLHJXS49</t>
  </si>
  <si>
    <t>153744248</t>
  </si>
  <si>
    <t>4206390</t>
  </si>
  <si>
    <t>EWEGC2NRETY7</t>
  </si>
  <si>
    <t>165485926</t>
  </si>
  <si>
    <t>4200119</t>
  </si>
  <si>
    <t>NKYUBMDD67H3</t>
  </si>
  <si>
    <t>830062456</t>
  </si>
  <si>
    <t>4200013</t>
  </si>
  <si>
    <t>MQKNSUP5EMC9</t>
  </si>
  <si>
    <t>101029312</t>
  </si>
  <si>
    <t>M7DPTNNPN141</t>
  </si>
  <si>
    <t>193064136</t>
  </si>
  <si>
    <t>4206420</t>
  </si>
  <si>
    <t>C2E1HJ3XV9H6</t>
  </si>
  <si>
    <t>077487585</t>
  </si>
  <si>
    <t>4206430</t>
  </si>
  <si>
    <t>MJ2WWPPTMGG3</t>
  </si>
  <si>
    <t>096254586</t>
  </si>
  <si>
    <t>4206480</t>
  </si>
  <si>
    <t>J2VEJAK2MNJ3</t>
  </si>
  <si>
    <t>4206550</t>
  </si>
  <si>
    <t>JU55PYN2DH41</t>
  </si>
  <si>
    <t>074996505</t>
  </si>
  <si>
    <t>4206590</t>
  </si>
  <si>
    <t>J5LPLL6KTF33</t>
  </si>
  <si>
    <t>079706944</t>
  </si>
  <si>
    <t>4280220</t>
  </si>
  <si>
    <t>SAAJDALNQER5</t>
  </si>
  <si>
    <t>093328896</t>
  </si>
  <si>
    <t>4206660</t>
  </si>
  <si>
    <t>011672979</t>
  </si>
  <si>
    <t>4206780</t>
  </si>
  <si>
    <t>TQ2KGJJWT315</t>
  </si>
  <si>
    <t>074037177</t>
  </si>
  <si>
    <t>S52PMDBXDLW7</t>
  </si>
  <si>
    <t>030059745</t>
  </si>
  <si>
    <t>4206810</t>
  </si>
  <si>
    <t>VKGEWZQVT7S5</t>
  </si>
  <si>
    <t>082430182</t>
  </si>
  <si>
    <t>4206840</t>
  </si>
  <si>
    <t>JHRXQ1KLANG5</t>
  </si>
  <si>
    <t>039928544</t>
  </si>
  <si>
    <t>4206860</t>
  </si>
  <si>
    <t>F3JKFVCLBK14</t>
  </si>
  <si>
    <t>189337470</t>
  </si>
  <si>
    <t>4206930</t>
  </si>
  <si>
    <t>Q6AHENZ5PT58</t>
  </si>
  <si>
    <t>037672003</t>
  </si>
  <si>
    <t>4206960</t>
  </si>
  <si>
    <t>NHA7SBFMAY75</t>
  </si>
  <si>
    <t>093328714</t>
  </si>
  <si>
    <t>4207050</t>
  </si>
  <si>
    <t>J8JRSWSMDT43</t>
  </si>
  <si>
    <t>094214186</t>
  </si>
  <si>
    <t>4207080</t>
  </si>
  <si>
    <t>CFBCU8LFMD84</t>
  </si>
  <si>
    <t>039922059</t>
  </si>
  <si>
    <t>4280170</t>
  </si>
  <si>
    <t>S2D2CF62JLM9</t>
  </si>
  <si>
    <t>060498391</t>
  </si>
  <si>
    <t>4205460</t>
  </si>
  <si>
    <t>130875979</t>
  </si>
  <si>
    <t>4200048</t>
  </si>
  <si>
    <t>EE98XMPQTBN6</t>
  </si>
  <si>
    <t>075991794</t>
  </si>
  <si>
    <t>4280260</t>
  </si>
  <si>
    <t>T4Q3KMH2A287</t>
  </si>
  <si>
    <t>069774479</t>
  </si>
  <si>
    <t>4280180</t>
  </si>
  <si>
    <t>M3SGNEENN6P3</t>
  </si>
  <si>
    <t>072849946</t>
  </si>
  <si>
    <t>4207110</t>
  </si>
  <si>
    <t>010463693</t>
  </si>
  <si>
    <t>4207140</t>
  </si>
  <si>
    <t>Z89EN2E5BW22</t>
  </si>
  <si>
    <t>060514122</t>
  </si>
  <si>
    <t>4207200</t>
  </si>
  <si>
    <t>CD57J92JS383</t>
  </si>
  <si>
    <t>035963370</t>
  </si>
  <si>
    <t>4207230</t>
  </si>
  <si>
    <t>X1F8A1G8S8Q9</t>
  </si>
  <si>
    <t>037671138</t>
  </si>
  <si>
    <t>4207290</t>
  </si>
  <si>
    <t>FNWEEP5EL446</t>
  </si>
  <si>
    <t>075988097</t>
  </si>
  <si>
    <t>4207320</t>
  </si>
  <si>
    <t>039436811</t>
  </si>
  <si>
    <t>4207385</t>
  </si>
  <si>
    <t>CFT2J5ZEJC13</t>
  </si>
  <si>
    <t>073737918</t>
  </si>
  <si>
    <t>XAAWR2MMEJ81</t>
  </si>
  <si>
    <t>112785010</t>
  </si>
  <si>
    <t>4200899</t>
  </si>
  <si>
    <t>DNW8DGDE1WL4</t>
  </si>
  <si>
    <t>620779975</t>
  </si>
  <si>
    <t>4207540</t>
  </si>
  <si>
    <t>TKUJHTJHQ1F8</t>
  </si>
  <si>
    <t>621747005</t>
  </si>
  <si>
    <t>4289350</t>
  </si>
  <si>
    <t>UZ9UFU21QG64</t>
  </si>
  <si>
    <t>193626769</t>
  </si>
  <si>
    <t>4280200</t>
  </si>
  <si>
    <t>DY9DAVYXKE95</t>
  </si>
  <si>
    <t>097877088</t>
  </si>
  <si>
    <t>4207530</t>
  </si>
  <si>
    <t>SA6KUG1NVPU7</t>
  </si>
  <si>
    <t>968822812</t>
  </si>
  <si>
    <t>MLSDKDF4S141</t>
  </si>
  <si>
    <t>074957176</t>
  </si>
  <si>
    <t>4207560</t>
  </si>
  <si>
    <t>GELVKFWQGG55</t>
  </si>
  <si>
    <t>042089649</t>
  </si>
  <si>
    <t>4207590</t>
  </si>
  <si>
    <t>M1ZHJARGR3K1</t>
  </si>
  <si>
    <t>145770066</t>
  </si>
  <si>
    <t>4200121</t>
  </si>
  <si>
    <t>HMGSMFG6RMA9</t>
  </si>
  <si>
    <t>010577005</t>
  </si>
  <si>
    <t>4207650</t>
  </si>
  <si>
    <t>HCKKM7KJGPL9</t>
  </si>
  <si>
    <t>034079079</t>
  </si>
  <si>
    <t>4207680</t>
  </si>
  <si>
    <t>MW2RNELVCPR9</t>
  </si>
  <si>
    <t>088807029</t>
  </si>
  <si>
    <t>4207710</t>
  </si>
  <si>
    <t>NG1HH7WGMMQ6</t>
  </si>
  <si>
    <t>074988221</t>
  </si>
  <si>
    <t>WA6JDD3S4DN5</t>
  </si>
  <si>
    <t>826794500</t>
  </si>
  <si>
    <t>4200021</t>
  </si>
  <si>
    <t>RXJ2X793LWK5</t>
  </si>
  <si>
    <t>148179195</t>
  </si>
  <si>
    <t>4207830</t>
  </si>
  <si>
    <t>C3HBAEJECJ15</t>
  </si>
  <si>
    <t>075988006</t>
  </si>
  <si>
    <t>4207980</t>
  </si>
  <si>
    <t>HDG8B5MKANJ6</t>
  </si>
  <si>
    <t>022290647</t>
  </si>
  <si>
    <t>4208010</t>
  </si>
  <si>
    <t>JVUNMCL9M4M9</t>
  </si>
  <si>
    <t>091549519</t>
  </si>
  <si>
    <t>4208060</t>
  </si>
  <si>
    <t>L1JZNLFN5QR3</t>
  </si>
  <si>
    <t>100069442</t>
  </si>
  <si>
    <t>4208490</t>
  </si>
  <si>
    <t>MR78ALK6MZL8</t>
  </si>
  <si>
    <t>073665234</t>
  </si>
  <si>
    <t>4208550</t>
  </si>
  <si>
    <t>QPN1K9KCV5L3</t>
  </si>
  <si>
    <t>019730845</t>
  </si>
  <si>
    <t>4208580</t>
  </si>
  <si>
    <t>M1QQA2SM9MP7</t>
  </si>
  <si>
    <t>086723277</t>
  </si>
  <si>
    <t>4208670</t>
  </si>
  <si>
    <t>GEGPED941AA6</t>
  </si>
  <si>
    <t>076950617</t>
  </si>
  <si>
    <t>MJYMSNA3VRV8</t>
  </si>
  <si>
    <t>068751742</t>
  </si>
  <si>
    <t>XMCGBLC51N27</t>
  </si>
  <si>
    <t>825387285</t>
  </si>
  <si>
    <t>4280340</t>
  </si>
  <si>
    <t>C7LUJ1U8MY35</t>
  </si>
  <si>
    <t>786707364</t>
  </si>
  <si>
    <t>4208820</t>
  </si>
  <si>
    <t>FWUEC82FV4L5</t>
  </si>
  <si>
    <t>100069434</t>
  </si>
  <si>
    <t>4208460</t>
  </si>
  <si>
    <t>RGWEBRQXP8P1</t>
  </si>
  <si>
    <t>068745413</t>
  </si>
  <si>
    <t>4280480</t>
  </si>
  <si>
    <t>X8W8PUS4PNR1</t>
  </si>
  <si>
    <t>159545805</t>
  </si>
  <si>
    <t>4208790</t>
  </si>
  <si>
    <t>M4DJLKFPYHG8</t>
  </si>
  <si>
    <t>073616567</t>
  </si>
  <si>
    <t>4208850</t>
  </si>
  <si>
    <t>M1N7J8ENZFF7</t>
  </si>
  <si>
    <t>080706734</t>
  </si>
  <si>
    <t>4200897</t>
  </si>
  <si>
    <t>GBSNZHKB9CA7</t>
  </si>
  <si>
    <t>030007402</t>
  </si>
  <si>
    <t>4209090</t>
  </si>
  <si>
    <t>UCRYK2QNDQ96</t>
  </si>
  <si>
    <t>026409292</t>
  </si>
  <si>
    <t>4209120</t>
  </si>
  <si>
    <t>L4X2NPUUHEB9</t>
  </si>
  <si>
    <t>099433419</t>
  </si>
  <si>
    <t>4209150</t>
  </si>
  <si>
    <t>KL6GJCMHGRK5</t>
  </si>
  <si>
    <t>072161318</t>
  </si>
  <si>
    <t>4209240</t>
  </si>
  <si>
    <t>MN47YC5MWQ91</t>
  </si>
  <si>
    <t>005207663</t>
  </si>
  <si>
    <t>4200812</t>
  </si>
  <si>
    <t>D499QJrBUY17</t>
  </si>
  <si>
    <t>081613846</t>
  </si>
  <si>
    <t>4209270</t>
  </si>
  <si>
    <t>LCCLZMWU5MQ3</t>
  </si>
  <si>
    <t>4209300</t>
  </si>
  <si>
    <t>070453741</t>
  </si>
  <si>
    <t>4280210</t>
  </si>
  <si>
    <t>C16DZG7T1PK9</t>
  </si>
  <si>
    <t>049019627</t>
  </si>
  <si>
    <t>4200854</t>
  </si>
  <si>
    <t>K6J9ABBQALB5</t>
  </si>
  <si>
    <t>969530810</t>
  </si>
  <si>
    <t>4200076</t>
  </si>
  <si>
    <t>GWJ7XV56NJY6</t>
  </si>
  <si>
    <t>079256508</t>
  </si>
  <si>
    <t>4200858</t>
  </si>
  <si>
    <t>YW2TWGEP8GE6</t>
  </si>
  <si>
    <t>108118949</t>
  </si>
  <si>
    <t>4200043</t>
  </si>
  <si>
    <t>RLVHH9DTXLL9</t>
  </si>
  <si>
    <t>009901208</t>
  </si>
  <si>
    <t>4209360</t>
  </si>
  <si>
    <t>M3DDGJGKUBV8</t>
  </si>
  <si>
    <t>054953846</t>
  </si>
  <si>
    <t>4200879</t>
  </si>
  <si>
    <t>Y9BNZTXJWMP9</t>
  </si>
  <si>
    <t>021453311</t>
  </si>
  <si>
    <t>4209480</t>
  </si>
  <si>
    <t>L2L7EFHPG3F7</t>
  </si>
  <si>
    <t>100669332</t>
  </si>
  <si>
    <t>4209540</t>
  </si>
  <si>
    <t>RLLHKVFGLRL5</t>
  </si>
  <si>
    <t>084590314</t>
  </si>
  <si>
    <t>4209570</t>
  </si>
  <si>
    <t>NE68X6M3Y1A5</t>
  </si>
  <si>
    <t>172654600</t>
  </si>
  <si>
    <t>RAVEVRMXTBJ6</t>
  </si>
  <si>
    <t>045561859</t>
  </si>
  <si>
    <t>4209660</t>
  </si>
  <si>
    <t>T5A3Z15F2W56</t>
  </si>
  <si>
    <t>029386190</t>
  </si>
  <si>
    <t>4209690</t>
  </si>
  <si>
    <t>LWFFNJ2C3FT9</t>
  </si>
  <si>
    <t>021608633</t>
  </si>
  <si>
    <t>4280560</t>
  </si>
  <si>
    <t>DAM9AFXG7KD5</t>
  </si>
  <si>
    <t>052521858</t>
  </si>
  <si>
    <t>4200096</t>
  </si>
  <si>
    <t>LTKYVHKHDSN1</t>
  </si>
  <si>
    <t>100069491</t>
  </si>
  <si>
    <t>4209750</t>
  </si>
  <si>
    <t>WADGBMFT8TD5</t>
  </si>
  <si>
    <t>130203958</t>
  </si>
  <si>
    <t>4200093</t>
  </si>
  <si>
    <t>ELEXAHNLMD97</t>
  </si>
  <si>
    <t>071443972</t>
  </si>
  <si>
    <t>4209780</t>
  </si>
  <si>
    <t>PCAGBFL6M8B4</t>
  </si>
  <si>
    <t>609075978</t>
  </si>
  <si>
    <t>4200141</t>
  </si>
  <si>
    <t>MB4XSLHVQCJ3</t>
  </si>
  <si>
    <t>068743996</t>
  </si>
  <si>
    <t>4280020</t>
  </si>
  <si>
    <t>KC5ZD313XQT6</t>
  </si>
  <si>
    <t>620267468</t>
  </si>
  <si>
    <t>4209870</t>
  </si>
  <si>
    <t>E2KEM8NYVH68</t>
  </si>
  <si>
    <t>074032574</t>
  </si>
  <si>
    <t>4208280</t>
  </si>
  <si>
    <t>VY9ATS7FRQG7</t>
  </si>
  <si>
    <t>100069509</t>
  </si>
  <si>
    <t>4209930</t>
  </si>
  <si>
    <t>WFFPDENXAJJ3</t>
  </si>
  <si>
    <t>095329777</t>
  </si>
  <si>
    <t>4209940</t>
  </si>
  <si>
    <t>MT6PNHGGH1N5</t>
  </si>
  <si>
    <t>100069517</t>
  </si>
  <si>
    <t>4209960</t>
  </si>
  <si>
    <t>JH3KQT59H3E5</t>
  </si>
  <si>
    <t>831952713</t>
  </si>
  <si>
    <t>4209990</t>
  </si>
  <si>
    <t>E3YGQAQUUCM6</t>
  </si>
  <si>
    <t>070448881</t>
  </si>
  <si>
    <t>4210070</t>
  </si>
  <si>
    <t>JCE3C2GVB7C5</t>
  </si>
  <si>
    <t>093321370</t>
  </si>
  <si>
    <t>4210200</t>
  </si>
  <si>
    <t>056234248</t>
  </si>
  <si>
    <t>4280230</t>
  </si>
  <si>
    <t>KJHZTVSQF6H5</t>
  </si>
  <si>
    <t>077494466</t>
  </si>
  <si>
    <t>4210230</t>
  </si>
  <si>
    <t>HCALQCLGAKK8</t>
  </si>
  <si>
    <t>832690445</t>
  </si>
  <si>
    <t>4200817</t>
  </si>
  <si>
    <t>M3F9JMVC5WK3</t>
  </si>
  <si>
    <t>107440948</t>
  </si>
  <si>
    <t>4200077</t>
  </si>
  <si>
    <t>RAG6WPTBK439</t>
  </si>
  <si>
    <t>037240025</t>
  </si>
  <si>
    <t>4210350</t>
  </si>
  <si>
    <t>078439599</t>
  </si>
  <si>
    <t>4200830</t>
  </si>
  <si>
    <t>ED28BX9MHVN3</t>
  </si>
  <si>
    <t>068742527</t>
  </si>
  <si>
    <t>4210380</t>
  </si>
  <si>
    <t>TE1WJMEQN495</t>
  </si>
  <si>
    <t>099515355</t>
  </si>
  <si>
    <t>4210440</t>
  </si>
  <si>
    <t>RDT2UTD2FM73</t>
  </si>
  <si>
    <t>155997823</t>
  </si>
  <si>
    <t>4200060</t>
  </si>
  <si>
    <t>RWTJPXV4JJE4</t>
  </si>
  <si>
    <t>943129221</t>
  </si>
  <si>
    <t>4200007</t>
  </si>
  <si>
    <t>XBGTNNXCRL97</t>
  </si>
  <si>
    <t>007841950</t>
  </si>
  <si>
    <t>4210530</t>
  </si>
  <si>
    <t>F7SHK8BWHCA5</t>
  </si>
  <si>
    <t>073670028</t>
  </si>
  <si>
    <t>4210590</t>
  </si>
  <si>
    <t>LQKUEDVKR3K6</t>
  </si>
  <si>
    <t>068749373</t>
  </si>
  <si>
    <t>4210620</t>
  </si>
  <si>
    <t>G4E5JYRTF2V3</t>
  </si>
  <si>
    <t>023539216</t>
  </si>
  <si>
    <t>4210650</t>
  </si>
  <si>
    <t>H4LEUGDKSKP5</t>
  </si>
  <si>
    <t>798972464</t>
  </si>
  <si>
    <t>RP9CTDCZMU87</t>
  </si>
  <si>
    <t>057307043</t>
  </si>
  <si>
    <t>4210710</t>
  </si>
  <si>
    <t>GN6KVLP4NTD5</t>
  </si>
  <si>
    <t>041545451</t>
  </si>
  <si>
    <t>4200836</t>
  </si>
  <si>
    <t>ZYG5QQAMTJN5</t>
  </si>
  <si>
    <t>962426792</t>
  </si>
  <si>
    <t>4200841</t>
  </si>
  <si>
    <t>SKM6KE32MBG3</t>
  </si>
  <si>
    <t>023901440</t>
  </si>
  <si>
    <t>4210740</t>
  </si>
  <si>
    <t>XH8RL163NUF5</t>
  </si>
  <si>
    <t>018361840</t>
  </si>
  <si>
    <t>4210830</t>
  </si>
  <si>
    <t>SW5NXG45J5C4</t>
  </si>
  <si>
    <t>038178262</t>
  </si>
  <si>
    <t>4200073</t>
  </si>
  <si>
    <t>HHVDMDGKTXD5</t>
  </si>
  <si>
    <t>080422761</t>
  </si>
  <si>
    <t>4200892</t>
  </si>
  <si>
    <t>F737MVND9HC3</t>
  </si>
  <si>
    <t>081617052</t>
  </si>
  <si>
    <t>4210860</t>
  </si>
  <si>
    <t>EVMCRXTKJJ28</t>
  </si>
  <si>
    <t>080787362</t>
  </si>
  <si>
    <t>4210870</t>
  </si>
  <si>
    <t>FPC7VKQD4E58</t>
  </si>
  <si>
    <t>092813708</t>
  </si>
  <si>
    <t>4280080</t>
  </si>
  <si>
    <t>X356WHPLEG26</t>
  </si>
  <si>
    <t>051014504</t>
  </si>
  <si>
    <t>4210970</t>
  </si>
  <si>
    <t>WQEKDVLHKC15</t>
  </si>
  <si>
    <t>074990243</t>
  </si>
  <si>
    <t>4210950</t>
  </si>
  <si>
    <t>CJ17P49KAA71</t>
  </si>
  <si>
    <t>068760099</t>
  </si>
  <si>
    <t>4210980</t>
  </si>
  <si>
    <t>NEZYPCT8KN56</t>
  </si>
  <si>
    <t>117970775</t>
  </si>
  <si>
    <t>4216290</t>
  </si>
  <si>
    <t>C1K6WQLR1741</t>
  </si>
  <si>
    <t>060061744</t>
  </si>
  <si>
    <t>L4J9KK5HXYG3</t>
  </si>
  <si>
    <t>078443569</t>
  </si>
  <si>
    <t>4200104</t>
  </si>
  <si>
    <t>VVPXJNWSJ8K8</t>
  </si>
  <si>
    <t>071443394</t>
  </si>
  <si>
    <t>4211010</t>
  </si>
  <si>
    <t>E6AQL7EDAEN6</t>
  </si>
  <si>
    <t>159317262</t>
  </si>
  <si>
    <t>4280240</t>
  </si>
  <si>
    <t>H5JUH2KC3DY3</t>
  </si>
  <si>
    <t>091552570</t>
  </si>
  <si>
    <t>4210920</t>
  </si>
  <si>
    <t>VWJFPM2FUA82</t>
  </si>
  <si>
    <t>068748367</t>
  </si>
  <si>
    <t>4211160</t>
  </si>
  <si>
    <t>NHFHQKPU9LR3</t>
  </si>
  <si>
    <t>007365430</t>
  </si>
  <si>
    <t>4211190</t>
  </si>
  <si>
    <t>077490290</t>
  </si>
  <si>
    <t>4211220</t>
  </si>
  <si>
    <t>CGPPU2WTLN83</t>
  </si>
  <si>
    <t>014976278</t>
  </si>
  <si>
    <t>4211310</t>
  </si>
  <si>
    <t>W7TJKK87LJ87</t>
  </si>
  <si>
    <t>094229861</t>
  </si>
  <si>
    <t>4211340</t>
  </si>
  <si>
    <t>G7KJNBZNHXC7</t>
  </si>
  <si>
    <t>039927099</t>
  </si>
  <si>
    <t>4211400</t>
  </si>
  <si>
    <t>EKJBYZVDHCM6</t>
  </si>
  <si>
    <t>028387678</t>
  </si>
  <si>
    <t>4211420</t>
  </si>
  <si>
    <t>VWS4TY8AA7M4</t>
  </si>
  <si>
    <t>084860378</t>
  </si>
  <si>
    <t>4211450</t>
  </si>
  <si>
    <t>KBKWYVKV4MJ7</t>
  </si>
  <si>
    <t>625200303</t>
  </si>
  <si>
    <t>4200014</t>
  </si>
  <si>
    <t>KM6SFJ25PNG6</t>
  </si>
  <si>
    <t>072161102</t>
  </si>
  <si>
    <t>4211490</t>
  </si>
  <si>
    <t>K85VD2C1P8D3</t>
  </si>
  <si>
    <t>803602114</t>
  </si>
  <si>
    <t>THX1L5P1SX86</t>
  </si>
  <si>
    <t>081157865</t>
  </si>
  <si>
    <t>4211520</t>
  </si>
  <si>
    <t>TVW8YDBKEK26</t>
  </si>
  <si>
    <t>010581601</t>
  </si>
  <si>
    <t>4211580</t>
  </si>
  <si>
    <t>JHUGZNYMH8M5</t>
  </si>
  <si>
    <t>075486316</t>
  </si>
  <si>
    <t>4211610</t>
  </si>
  <si>
    <t>030289755</t>
  </si>
  <si>
    <t>4211670</t>
  </si>
  <si>
    <t>MMXMZ6BG7GG1</t>
  </si>
  <si>
    <t>098741283</t>
  </si>
  <si>
    <t>4280570</t>
  </si>
  <si>
    <t>CTECNNVRKRB9</t>
  </si>
  <si>
    <t>4211700</t>
  </si>
  <si>
    <t>072150394</t>
  </si>
  <si>
    <t>4211760</t>
  </si>
  <si>
    <t>RSBGJN28ENL1</t>
  </si>
  <si>
    <t>097154280</t>
  </si>
  <si>
    <t>4211790</t>
  </si>
  <si>
    <t>DVYXH5B8B588</t>
  </si>
  <si>
    <t>074992355</t>
  </si>
  <si>
    <t>4211820</t>
  </si>
  <si>
    <t>CDFEQSNES2F8</t>
  </si>
  <si>
    <t>008077182</t>
  </si>
  <si>
    <t>4211880</t>
  </si>
  <si>
    <t>PEKDK3GN9C86</t>
  </si>
  <si>
    <t>079479259</t>
  </si>
  <si>
    <t>XZG5Z5MCDEN6</t>
  </si>
  <si>
    <t>100069616</t>
  </si>
  <si>
    <t>4211940</t>
  </si>
  <si>
    <t>JX6JSJVWCHZ9</t>
  </si>
  <si>
    <t>100669423</t>
  </si>
  <si>
    <t>4213290</t>
  </si>
  <si>
    <t>LPQZJKJG7D59</t>
  </si>
  <si>
    <t>968906516</t>
  </si>
  <si>
    <t>4200852</t>
  </si>
  <si>
    <t>DUXNLUP9E6C8</t>
  </si>
  <si>
    <t>060686482</t>
  </si>
  <si>
    <t>4212030</t>
  </si>
  <si>
    <t>W1A1KHXNPXD7</t>
  </si>
  <si>
    <t>023678829</t>
  </si>
  <si>
    <t>4200867</t>
  </si>
  <si>
    <t>HSFRV4WXNDY8</t>
  </si>
  <si>
    <t>613580414</t>
  </si>
  <si>
    <t>4212090</t>
  </si>
  <si>
    <t>KPA2ECH2JDP6</t>
  </si>
  <si>
    <t>086734936</t>
  </si>
  <si>
    <t>4280250</t>
  </si>
  <si>
    <t>TGLLYTDP89H3</t>
  </si>
  <si>
    <t>052774614</t>
  </si>
  <si>
    <t>4200038</t>
  </si>
  <si>
    <t>L12JUVPY7AV5</t>
  </si>
  <si>
    <t>784504479</t>
  </si>
  <si>
    <t>4200087</t>
  </si>
  <si>
    <t>DJ2TU138DLH5</t>
  </si>
  <si>
    <t>080334562</t>
  </si>
  <si>
    <t>4200893</t>
  </si>
  <si>
    <t>EQA3Y1ZV38K7</t>
  </si>
  <si>
    <t>038962486</t>
  </si>
  <si>
    <t>4212150</t>
  </si>
  <si>
    <t>HSW1UM7SJDJ6</t>
  </si>
  <si>
    <t>037240744</t>
  </si>
  <si>
    <t>4280660</t>
  </si>
  <si>
    <t>L6DPN8VJNDL5</t>
  </si>
  <si>
    <t>624688854</t>
  </si>
  <si>
    <t>4200118</t>
  </si>
  <si>
    <t>LGYMJ5JL8US7</t>
  </si>
  <si>
    <t>052678765</t>
  </si>
  <si>
    <t>4200894</t>
  </si>
  <si>
    <t>DFAQSQHKQ2T4</t>
  </si>
  <si>
    <t>083393425</t>
  </si>
  <si>
    <t>4200042</t>
  </si>
  <si>
    <t>SHMFHCL27714</t>
  </si>
  <si>
    <t>081172224</t>
  </si>
  <si>
    <t>4200898</t>
  </si>
  <si>
    <t>ULPVHGHQCYE6</t>
  </si>
  <si>
    <t>057123713</t>
  </si>
  <si>
    <t>4212170</t>
  </si>
  <si>
    <t>NMVKJRQUTDB6</t>
  </si>
  <si>
    <t>077482438</t>
  </si>
  <si>
    <t>4289110</t>
  </si>
  <si>
    <t>QNK6FKE613L3</t>
  </si>
  <si>
    <t>097131205</t>
  </si>
  <si>
    <t>4212210</t>
  </si>
  <si>
    <t>NAMZRC7T86R1</t>
  </si>
  <si>
    <t>029572229</t>
  </si>
  <si>
    <t>4212300</t>
  </si>
  <si>
    <t>TVQUNL1P4813</t>
  </si>
  <si>
    <t>033911835</t>
  </si>
  <si>
    <t>4212330</t>
  </si>
  <si>
    <t>MGF7MQ85QHR7</t>
  </si>
  <si>
    <t>4212335</t>
  </si>
  <si>
    <t>800501871</t>
  </si>
  <si>
    <t>4212390</t>
  </si>
  <si>
    <t>Q2R3QG8GPQ39</t>
  </si>
  <si>
    <t>077108116</t>
  </si>
  <si>
    <t>4212420</t>
  </si>
  <si>
    <t>NN4DUATSP2X8</t>
  </si>
  <si>
    <t>060500337</t>
  </si>
  <si>
    <t>4212480</t>
  </si>
  <si>
    <t>N7JMW8CEFNJ5</t>
  </si>
  <si>
    <t>080871130</t>
  </si>
  <si>
    <t>4212540</t>
  </si>
  <si>
    <t>LJ3YN37M8MZ5</t>
  </si>
  <si>
    <t>969375489</t>
  </si>
  <si>
    <t>4200839</t>
  </si>
  <si>
    <t>YBD9JTNEE5S5</t>
  </si>
  <si>
    <t>100069657</t>
  </si>
  <si>
    <t>4212570</t>
  </si>
  <si>
    <t>MFEALYSAWGY5</t>
  </si>
  <si>
    <t>115139834</t>
  </si>
  <si>
    <t>4212600</t>
  </si>
  <si>
    <t>HDBSLSM6L8Y5</t>
  </si>
  <si>
    <t>072851587</t>
  </si>
  <si>
    <t>4212630</t>
  </si>
  <si>
    <t>FELLWBWU9N68</t>
  </si>
  <si>
    <t>071481840</t>
  </si>
  <si>
    <t>4212660</t>
  </si>
  <si>
    <t>VVC6AKJ6G4Q4</t>
  </si>
  <si>
    <t>100669340</t>
  </si>
  <si>
    <t>4209600</t>
  </si>
  <si>
    <t>M7WTU9YQUT39</t>
  </si>
  <si>
    <t>075505560</t>
  </si>
  <si>
    <t>4212690</t>
  </si>
  <si>
    <t>KSA4EKLECED5</t>
  </si>
  <si>
    <t>005280682</t>
  </si>
  <si>
    <t>4200762</t>
  </si>
  <si>
    <t>093040731</t>
  </si>
  <si>
    <t>4280670</t>
  </si>
  <si>
    <t>4212725</t>
  </si>
  <si>
    <t>GHKCAL5E6B94</t>
  </si>
  <si>
    <t>079891833</t>
  </si>
  <si>
    <t>4200011</t>
  </si>
  <si>
    <t>KH12YV37VYZ9</t>
  </si>
  <si>
    <t>829566400</t>
  </si>
  <si>
    <t>4212750</t>
  </si>
  <si>
    <t>NPSGVAXE34R4</t>
  </si>
  <si>
    <t>048115430</t>
  </si>
  <si>
    <t>4212720</t>
  </si>
  <si>
    <t>LQV4Y39LLVL1</t>
  </si>
  <si>
    <t>024371220</t>
  </si>
  <si>
    <t>K656PGNEBNQ8</t>
  </si>
  <si>
    <t>149355435</t>
  </si>
  <si>
    <t>4200886</t>
  </si>
  <si>
    <t>E32DU1ENZTJ9</t>
  </si>
  <si>
    <t>081306415</t>
  </si>
  <si>
    <t>4200901</t>
  </si>
  <si>
    <t>GPKQD6CKE4G2</t>
  </si>
  <si>
    <t>079880517</t>
  </si>
  <si>
    <t>4200122</t>
  </si>
  <si>
    <t>SK6WYK65JAJ4</t>
  </si>
  <si>
    <t>969347744</t>
  </si>
  <si>
    <t>4200888</t>
  </si>
  <si>
    <t>RL6MDJUB7PU6</t>
  </si>
  <si>
    <t>037247822</t>
  </si>
  <si>
    <t>4212840</t>
  </si>
  <si>
    <t>L8GRDN6KAWK4</t>
  </si>
  <si>
    <t>825418390</t>
  </si>
  <si>
    <t>4212930</t>
  </si>
  <si>
    <t>NJWTXE1CK8X5</t>
  </si>
  <si>
    <t>177834970</t>
  </si>
  <si>
    <t>4200026</t>
  </si>
  <si>
    <t>GJA6XHLQU316</t>
  </si>
  <si>
    <t>052309704</t>
  </si>
  <si>
    <t>4200044</t>
  </si>
  <si>
    <t>FU5PB55VBH47</t>
  </si>
  <si>
    <t>034007161</t>
  </si>
  <si>
    <t>4212990</t>
  </si>
  <si>
    <t>NMFEEAUMBN33</t>
  </si>
  <si>
    <t>100669407</t>
  </si>
  <si>
    <t>4213050</t>
  </si>
  <si>
    <t>027110386</t>
  </si>
  <si>
    <t>4213020</t>
  </si>
  <si>
    <t>K43XJA2BJKP8</t>
  </si>
  <si>
    <t>029771409</t>
  </si>
  <si>
    <t>4213080</t>
  </si>
  <si>
    <t>D5HFBKKRL7T3</t>
  </si>
  <si>
    <t>100069699</t>
  </si>
  <si>
    <t>4213110</t>
  </si>
  <si>
    <t>JR3ZJ576PZZ4</t>
  </si>
  <si>
    <t>193460094</t>
  </si>
  <si>
    <t>4280270</t>
  </si>
  <si>
    <t>FGCVJBCHA729</t>
  </si>
  <si>
    <t>069783140</t>
  </si>
  <si>
    <t>4213140</t>
  </si>
  <si>
    <t>LEGJGHUPMZN6</t>
  </si>
  <si>
    <t>091873984</t>
  </si>
  <si>
    <t>4289230</t>
  </si>
  <si>
    <t>H4KGPY44SYL8</t>
  </si>
  <si>
    <t>080729064</t>
  </si>
  <si>
    <t>4213320</t>
  </si>
  <si>
    <t>JFG3T83YFTL7</t>
  </si>
  <si>
    <t>074982992</t>
  </si>
  <si>
    <t>4213380</t>
  </si>
  <si>
    <t>H7GKD9QBXX71</t>
  </si>
  <si>
    <t>080726409</t>
  </si>
  <si>
    <t>4213390</t>
  </si>
  <si>
    <t>QM4KHLQAGJD6</t>
  </si>
  <si>
    <t>099436875</t>
  </si>
  <si>
    <t>4280280</t>
  </si>
  <si>
    <t>WKB4UCM1DUL5</t>
  </si>
  <si>
    <t>038421954</t>
  </si>
  <si>
    <t>4213440</t>
  </si>
  <si>
    <t>LYPQNPAFYFV3</t>
  </si>
  <si>
    <t>098439144</t>
  </si>
  <si>
    <t>4213470</t>
  </si>
  <si>
    <t>PBMQK5W51MK3</t>
  </si>
  <si>
    <t>060510062</t>
  </si>
  <si>
    <t>4280290</t>
  </si>
  <si>
    <t>JMV4MMABY9F4</t>
  </si>
  <si>
    <t>080232090</t>
  </si>
  <si>
    <t>4200098</t>
  </si>
  <si>
    <t>VGPQW5LVDAS4</t>
  </si>
  <si>
    <t>083092432</t>
  </si>
  <si>
    <t>4200099</t>
  </si>
  <si>
    <t>CPBLJKTEPZQ3</t>
  </si>
  <si>
    <t>962805680</t>
  </si>
  <si>
    <t>4200832</t>
  </si>
  <si>
    <t>ENUSJRB5N543</t>
  </si>
  <si>
    <t>100069715</t>
  </si>
  <si>
    <t>4213500</t>
  </si>
  <si>
    <t>KC97M7BKB9F4</t>
  </si>
  <si>
    <t>068748987</t>
  </si>
  <si>
    <t>4202600</t>
  </si>
  <si>
    <t>G3QPMLJW3MP4</t>
  </si>
  <si>
    <t>053928958</t>
  </si>
  <si>
    <t>4213590</t>
  </si>
  <si>
    <t>W152EK7EUQN5</t>
  </si>
  <si>
    <t>030079644</t>
  </si>
  <si>
    <t>4213710</t>
  </si>
  <si>
    <t>K6JCFKHENGH9</t>
  </si>
  <si>
    <t>094954968</t>
  </si>
  <si>
    <t>4200065</t>
  </si>
  <si>
    <t>UY43V7H3ZJL6</t>
  </si>
  <si>
    <t>072835903</t>
  </si>
  <si>
    <t>4289220</t>
  </si>
  <si>
    <t>C92DDPE7EAJ4</t>
  </si>
  <si>
    <t>012340531</t>
  </si>
  <si>
    <t>4200819</t>
  </si>
  <si>
    <t>KG8YQ9AYKAQ6</t>
  </si>
  <si>
    <t>946213209</t>
  </si>
  <si>
    <t>4200143</t>
  </si>
  <si>
    <t>T5JCHXZLN229</t>
  </si>
  <si>
    <t>969039507</t>
  </si>
  <si>
    <t>4200850</t>
  </si>
  <si>
    <t>JE5RAVCGB131</t>
  </si>
  <si>
    <t>100669431</t>
  </si>
  <si>
    <t>4214460</t>
  </si>
  <si>
    <t>XDDDKX9733P7</t>
  </si>
  <si>
    <t>010582633</t>
  </si>
  <si>
    <t>4213980</t>
  </si>
  <si>
    <t>UJ6GUMB9ST41</t>
  </si>
  <si>
    <t>095359816</t>
  </si>
  <si>
    <t>4214100</t>
  </si>
  <si>
    <t>EUJNWND396G5</t>
  </si>
  <si>
    <t>075529586</t>
  </si>
  <si>
    <t>4214160</t>
  </si>
  <si>
    <t>J1WMYBJEKKB3</t>
  </si>
  <si>
    <t>077103752</t>
  </si>
  <si>
    <t>4214190</t>
  </si>
  <si>
    <t>ENWXGC1G4N75</t>
  </si>
  <si>
    <t>100477108</t>
  </si>
  <si>
    <t>4214310</t>
  </si>
  <si>
    <t>PQ7MAGH9GS17</t>
  </si>
  <si>
    <t>079165106</t>
  </si>
  <si>
    <t>4289280</t>
  </si>
  <si>
    <t>V174XLC7AP67</t>
  </si>
  <si>
    <t>165655247</t>
  </si>
  <si>
    <t>4289393</t>
  </si>
  <si>
    <t>HYP1A4MN6BK8</t>
  </si>
  <si>
    <t>100069756</t>
  </si>
  <si>
    <t>4214430</t>
  </si>
  <si>
    <t>W8KKTHJKSNU5</t>
  </si>
  <si>
    <t>038960761</t>
  </si>
  <si>
    <t>4200017</t>
  </si>
  <si>
    <t>H1VNMAGJMM54</t>
  </si>
  <si>
    <t>098733678</t>
  </si>
  <si>
    <t>4214550</t>
  </si>
  <si>
    <t>SHWVKD7A3LJ1</t>
  </si>
  <si>
    <t>012729737</t>
  </si>
  <si>
    <t>4214580</t>
  </si>
  <si>
    <t>PG1NHW4JN2U4</t>
  </si>
  <si>
    <t>080021127</t>
  </si>
  <si>
    <t>4200079</t>
  </si>
  <si>
    <t>MVG1Q2UBLL15</t>
  </si>
  <si>
    <t>082248329</t>
  </si>
  <si>
    <t>4214730</t>
  </si>
  <si>
    <t>010069786</t>
  </si>
  <si>
    <t>4200123</t>
  </si>
  <si>
    <t>HUWSEXDXEYA3</t>
  </si>
  <si>
    <t>073762064</t>
  </si>
  <si>
    <t>4214760</t>
  </si>
  <si>
    <t>J7LKFA3828X3</t>
  </si>
  <si>
    <t>014108260</t>
  </si>
  <si>
    <t>4214790</t>
  </si>
  <si>
    <t>KJ8JERU91XL9</t>
  </si>
  <si>
    <t>963407346</t>
  </si>
  <si>
    <t>JVSRGEKMT3A7</t>
  </si>
  <si>
    <t>158797717</t>
  </si>
  <si>
    <t>4200051</t>
  </si>
  <si>
    <t>E2SEZWJRRE21</t>
  </si>
  <si>
    <t>080009802</t>
  </si>
  <si>
    <t>4200891</t>
  </si>
  <si>
    <t>K1GGQC98NJK7</t>
  </si>
  <si>
    <t>117128849</t>
  </si>
  <si>
    <t>4200903</t>
  </si>
  <si>
    <t>GGHWJTFTCPV7</t>
  </si>
  <si>
    <t>039280289</t>
  </si>
  <si>
    <t>4200084</t>
  </si>
  <si>
    <t>TMV8ZGKJWVM1</t>
  </si>
  <si>
    <t>080637638</t>
  </si>
  <si>
    <t>4200889</t>
  </si>
  <si>
    <t>KPRDD8FP3QM3</t>
  </si>
  <si>
    <t>012555711</t>
  </si>
  <si>
    <t>4200862</t>
  </si>
  <si>
    <t>JU9MU3N3YL61</t>
  </si>
  <si>
    <t>078477675</t>
  </si>
  <si>
    <t>4200840</t>
  </si>
  <si>
    <t>TWAFBC3RMQQ7</t>
  </si>
  <si>
    <t>008600180</t>
  </si>
  <si>
    <t>4200874</t>
  </si>
  <si>
    <t>YVTKJNHV8YK8</t>
  </si>
  <si>
    <t>969537583</t>
  </si>
  <si>
    <t>4200851</t>
  </si>
  <si>
    <t>M7XGGEX4P114</t>
  </si>
  <si>
    <t>160886268</t>
  </si>
  <si>
    <t>4200062</t>
  </si>
  <si>
    <t>HAZLF46E1S82</t>
  </si>
  <si>
    <t>078492163</t>
  </si>
  <si>
    <t>4200828</t>
  </si>
  <si>
    <t>JCB7RQ8FPCQ2</t>
  </si>
  <si>
    <t>078492174</t>
  </si>
  <si>
    <t>4200831</t>
  </si>
  <si>
    <t>X6DVKBN746L5</t>
  </si>
  <si>
    <t>831514059</t>
  </si>
  <si>
    <t>4200761</t>
  </si>
  <si>
    <t>D54VGGLUDUW6</t>
  </si>
  <si>
    <t>829544647</t>
  </si>
  <si>
    <t>4200145</t>
  </si>
  <si>
    <t>CRPMK6DMBK75</t>
  </si>
  <si>
    <t>078492215</t>
  </si>
  <si>
    <t>4200829</t>
  </si>
  <si>
    <t>ZJKCU5274764</t>
  </si>
  <si>
    <t>969010854</t>
  </si>
  <si>
    <t>4200144</t>
  </si>
  <si>
    <t>K81GF51WLFJ1</t>
  </si>
  <si>
    <t>115240597</t>
  </si>
  <si>
    <t>4200900</t>
  </si>
  <si>
    <t>JFHQFEMY1KL5</t>
  </si>
  <si>
    <t>078305408</t>
  </si>
  <si>
    <t>4200056</t>
  </si>
  <si>
    <t>N2BJLD7DJPY7</t>
  </si>
  <si>
    <t>033893603</t>
  </si>
  <si>
    <t>4214880</t>
  </si>
  <si>
    <t>ZKNWEW2DABD5</t>
  </si>
  <si>
    <t>079354397</t>
  </si>
  <si>
    <t>K65TJHCXQ5L3</t>
  </si>
  <si>
    <t>057622227</t>
  </si>
  <si>
    <t>4214940</t>
  </si>
  <si>
    <t>LE11KD2GVHE8</t>
  </si>
  <si>
    <t>4280030</t>
  </si>
  <si>
    <t>095363768</t>
  </si>
  <si>
    <t>4215030</t>
  </si>
  <si>
    <t>UKRGGT4NLLE4</t>
  </si>
  <si>
    <t>079481842</t>
  </si>
  <si>
    <t>WNF2LV3HD5E1</t>
  </si>
  <si>
    <t>078512236</t>
  </si>
  <si>
    <t>4200870</t>
  </si>
  <si>
    <t>U165MXRWSMV3</t>
  </si>
  <si>
    <t>100069772</t>
  </si>
  <si>
    <t>4215120</t>
  </si>
  <si>
    <t>RYPDXUW4ZKF6</t>
  </si>
  <si>
    <t>074997644</t>
  </si>
  <si>
    <t>4280310</t>
  </si>
  <si>
    <t>YLQ9KNSH86M3</t>
  </si>
  <si>
    <t>075487660</t>
  </si>
  <si>
    <t>4214250</t>
  </si>
  <si>
    <t>DL6YBGHG59J8</t>
  </si>
  <si>
    <t>095329090</t>
  </si>
  <si>
    <t>4215150</t>
  </si>
  <si>
    <t>M75BC3H63HY5</t>
  </si>
  <si>
    <t>086716909</t>
  </si>
  <si>
    <t>4215170</t>
  </si>
  <si>
    <t>W435BLSNWPT3</t>
  </si>
  <si>
    <t>193517588</t>
  </si>
  <si>
    <t>4280100</t>
  </si>
  <si>
    <t>MLYBK4E8JAN9</t>
  </si>
  <si>
    <t>022570170</t>
  </si>
  <si>
    <t>4215240</t>
  </si>
  <si>
    <t>NUB7M3XPW5F5</t>
  </si>
  <si>
    <t>021448501</t>
  </si>
  <si>
    <t>4215210</t>
  </si>
  <si>
    <t>ND26WAZZ9WL3</t>
  </si>
  <si>
    <t>009212424</t>
  </si>
  <si>
    <t>4215270</t>
  </si>
  <si>
    <t>YMGKCG6LFNB5</t>
  </si>
  <si>
    <t>074954264</t>
  </si>
  <si>
    <t>4289140</t>
  </si>
  <si>
    <t>FZGPKBJU84C9</t>
  </si>
  <si>
    <t>868456492</t>
  </si>
  <si>
    <t>4200878</t>
  </si>
  <si>
    <t>N9MXDWNEJ6K5</t>
  </si>
  <si>
    <t>071210975</t>
  </si>
  <si>
    <t>4215290</t>
  </si>
  <si>
    <t>C41LWH6JP6Q4</t>
  </si>
  <si>
    <t>072843840</t>
  </si>
  <si>
    <t>4226010</t>
  </si>
  <si>
    <t>WJ35PKSC6EU9</t>
  </si>
  <si>
    <t>060688975</t>
  </si>
  <si>
    <t>4215330</t>
  </si>
  <si>
    <t>EH1JGYBKREJ5</t>
  </si>
  <si>
    <t>054012109</t>
  </si>
  <si>
    <t>4215360</t>
  </si>
  <si>
    <t>JNCMGA5DJ2Z3</t>
  </si>
  <si>
    <t>086715489</t>
  </si>
  <si>
    <t>4215450</t>
  </si>
  <si>
    <t>DMWEMABGS5Q8</t>
  </si>
  <si>
    <t>075986497</t>
  </si>
  <si>
    <t>4215480</t>
  </si>
  <si>
    <t>TBUNHHLKRR13</t>
  </si>
  <si>
    <t>193064037</t>
  </si>
  <si>
    <t>4215510</t>
  </si>
  <si>
    <t>SVC6JPFKJL27</t>
  </si>
  <si>
    <t>077491710</t>
  </si>
  <si>
    <t>4215540</t>
  </si>
  <si>
    <t>N91LQU5PKL11</t>
  </si>
  <si>
    <t>077490704</t>
  </si>
  <si>
    <t>4280450</t>
  </si>
  <si>
    <t>JV1BHBA34Y25</t>
  </si>
  <si>
    <t>122812456</t>
  </si>
  <si>
    <t>4215600</t>
  </si>
  <si>
    <t>UFFHQER9JDA1</t>
  </si>
  <si>
    <t>103809471</t>
  </si>
  <si>
    <t>4217100</t>
  </si>
  <si>
    <t>DN3KFEUVFR45</t>
  </si>
  <si>
    <t>068569755</t>
  </si>
  <si>
    <t>4280320</t>
  </si>
  <si>
    <t>RYQFTQSQ6L33</t>
  </si>
  <si>
    <t>174409065</t>
  </si>
  <si>
    <t>4200124</t>
  </si>
  <si>
    <t>FE8PQBMXHBY9</t>
  </si>
  <si>
    <t>069598944</t>
  </si>
  <si>
    <t>4215660</t>
  </si>
  <si>
    <t>JYEFYNZ6N1S3</t>
  </si>
  <si>
    <t>081873614</t>
  </si>
  <si>
    <t>4289330</t>
  </si>
  <si>
    <t>HJ8ELPDGMYK6</t>
  </si>
  <si>
    <t>088910922</t>
  </si>
  <si>
    <t>4215720</t>
  </si>
  <si>
    <t>XNWGRA9PJHN8</t>
  </si>
  <si>
    <t>100069822</t>
  </si>
  <si>
    <t>4215750</t>
  </si>
  <si>
    <t>W4QLEJ6LSLN3</t>
  </si>
  <si>
    <t>100669456</t>
  </si>
  <si>
    <t>4215810</t>
  </si>
  <si>
    <t>QNCACQEY99J5</t>
  </si>
  <si>
    <t>074986597</t>
  </si>
  <si>
    <t>4215830</t>
  </si>
  <si>
    <t>GKN1QW26VDF1</t>
  </si>
  <si>
    <t>069895027</t>
  </si>
  <si>
    <t>4215900</t>
  </si>
  <si>
    <t>HVPCKSANSSR1</t>
  </si>
  <si>
    <t>018874065</t>
  </si>
  <si>
    <t>4215960</t>
  </si>
  <si>
    <t>CFRBMK9BJSC9</t>
  </si>
  <si>
    <t>100069830</t>
  </si>
  <si>
    <t>4215990</t>
  </si>
  <si>
    <t>UUR2LRYLBHE7</t>
  </si>
  <si>
    <t>074963315</t>
  </si>
  <si>
    <t>4216170</t>
  </si>
  <si>
    <t>E5G1BYF23T16</t>
  </si>
  <si>
    <t>100069848</t>
  </si>
  <si>
    <t>4216020</t>
  </si>
  <si>
    <t>F3ZJQEBBJKT7</t>
  </si>
  <si>
    <t>021453238</t>
  </si>
  <si>
    <t>4216050</t>
  </si>
  <si>
    <t>T9MKTRAQP132</t>
  </si>
  <si>
    <t>831894758</t>
  </si>
  <si>
    <t>4216110</t>
  </si>
  <si>
    <t>UU7WU6E7UUM8</t>
  </si>
  <si>
    <t>037665437</t>
  </si>
  <si>
    <t>4216200</t>
  </si>
  <si>
    <t>HCM6KRBRZPQ1</t>
  </si>
  <si>
    <t>112362772</t>
  </si>
  <si>
    <t>4200040</t>
  </si>
  <si>
    <t>MUCPTBGFP624</t>
  </si>
  <si>
    <t>100069863</t>
  </si>
  <si>
    <t>4216230</t>
  </si>
  <si>
    <t>KWFWSHVSNLJ5</t>
  </si>
  <si>
    <t>031416381</t>
  </si>
  <si>
    <t>4216380</t>
  </si>
  <si>
    <t>ZTVKBEJA6LM6</t>
  </si>
  <si>
    <t>077107696</t>
  </si>
  <si>
    <t>4216410</t>
  </si>
  <si>
    <t>THYJFN66W7D5</t>
  </si>
  <si>
    <t>100069889</t>
  </si>
  <si>
    <t>4216440</t>
  </si>
  <si>
    <t>TD53DEDH65K5</t>
  </si>
  <si>
    <t>039926746</t>
  </si>
  <si>
    <t>4216530</t>
  </si>
  <si>
    <t>MHKNLGCKTL23</t>
  </si>
  <si>
    <t>027346956</t>
  </si>
  <si>
    <t>4216620</t>
  </si>
  <si>
    <t>FPYMKA2NYM85</t>
  </si>
  <si>
    <t>556109010</t>
  </si>
  <si>
    <t>4200114</t>
  </si>
  <si>
    <t>CDZKX5QBZMR9</t>
  </si>
  <si>
    <t>030932821</t>
  </si>
  <si>
    <t>4200075</t>
  </si>
  <si>
    <t>UF9LBH491TG1</t>
  </si>
  <si>
    <t>151809423</t>
  </si>
  <si>
    <t>4216860</t>
  </si>
  <si>
    <t>UU2VMA9JMAJ7</t>
  </si>
  <si>
    <t>013178231</t>
  </si>
  <si>
    <t>4216740</t>
  </si>
  <si>
    <t>NR53KLSATNN7</t>
  </si>
  <si>
    <t>011289709</t>
  </si>
  <si>
    <t>4216890</t>
  </si>
  <si>
    <t>KHSEZK2JFNT3</t>
  </si>
  <si>
    <t>070582390</t>
  </si>
  <si>
    <t>4216980</t>
  </si>
  <si>
    <t>JM1KALQ9NLM1</t>
  </si>
  <si>
    <t>072159288</t>
  </si>
  <si>
    <t>4217010</t>
  </si>
  <si>
    <t>LHPGK8S4YB18</t>
  </si>
  <si>
    <t>189337033</t>
  </si>
  <si>
    <t>4217130</t>
  </si>
  <si>
    <t>K98NYQ4842G7</t>
  </si>
  <si>
    <t>030063499</t>
  </si>
  <si>
    <t>4217160</t>
  </si>
  <si>
    <t>MFPWZEBFA3Z4</t>
  </si>
  <si>
    <t>030087563</t>
  </si>
  <si>
    <t>4217220</t>
  </si>
  <si>
    <t>071453112</t>
  </si>
  <si>
    <t>4280590</t>
  </si>
  <si>
    <t>DT11P7Q26JS4</t>
  </si>
  <si>
    <t>075510529</t>
  </si>
  <si>
    <t>4217280</t>
  </si>
  <si>
    <t>LNADVGTKCEW1</t>
  </si>
  <si>
    <t>026042713</t>
  </si>
  <si>
    <t>4217310</t>
  </si>
  <si>
    <t>Z636KGFKCGU5</t>
  </si>
  <si>
    <t>069797363</t>
  </si>
  <si>
    <t>4210110</t>
  </si>
  <si>
    <t>MPCLJ2J7UZV5</t>
  </si>
  <si>
    <t>033633751</t>
  </si>
  <si>
    <t>4210115</t>
  </si>
  <si>
    <t>WBP4DKN6N8L9</t>
  </si>
  <si>
    <t>100069939</t>
  </si>
  <si>
    <t>4217370</t>
  </si>
  <si>
    <t>SB62PCZRV4V2</t>
  </si>
  <si>
    <t>800489812</t>
  </si>
  <si>
    <t>4217460</t>
  </si>
  <si>
    <t>W53FNLRW9D59</t>
  </si>
  <si>
    <t>060518511</t>
  </si>
  <si>
    <t>4289290</t>
  </si>
  <si>
    <t>GF2WWC6SAMY8</t>
  </si>
  <si>
    <t>034079566</t>
  </si>
  <si>
    <t>4217520</t>
  </si>
  <si>
    <t>QM4MVL5N1P63</t>
  </si>
  <si>
    <t>011482627</t>
  </si>
  <si>
    <t>4217580</t>
  </si>
  <si>
    <t>800185725</t>
  </si>
  <si>
    <t>4217610</t>
  </si>
  <si>
    <t>YMK6MLLHJBQ5</t>
  </si>
  <si>
    <t>027474721</t>
  </si>
  <si>
    <t>4217640</t>
  </si>
  <si>
    <t>KEELJA2KNJC9</t>
  </si>
  <si>
    <t>080873540</t>
  </si>
  <si>
    <t>4217670</t>
  </si>
  <si>
    <t>TN79W27HHK45</t>
  </si>
  <si>
    <t>033494238</t>
  </si>
  <si>
    <t>4217700</t>
  </si>
  <si>
    <t>060499555</t>
  </si>
  <si>
    <t>4280510</t>
  </si>
  <si>
    <t>HK43LJ1H6TP5</t>
  </si>
  <si>
    <t>094226347</t>
  </si>
  <si>
    <t>4217730</t>
  </si>
  <si>
    <t>MPHBBZKKAYV9</t>
  </si>
  <si>
    <t>111587846</t>
  </si>
  <si>
    <t>4280490</t>
  </si>
  <si>
    <t>VSUTFEL61MG9</t>
  </si>
  <si>
    <t>035059179</t>
  </si>
  <si>
    <t>4217760</t>
  </si>
  <si>
    <t>HGFUZTHW2RE6</t>
  </si>
  <si>
    <t>098213523</t>
  </si>
  <si>
    <t>4217770</t>
  </si>
  <si>
    <t>032490567</t>
  </si>
  <si>
    <t>4280491</t>
  </si>
  <si>
    <t>K7B8A8HFQ2G8</t>
  </si>
  <si>
    <t>100669514</t>
  </si>
  <si>
    <t>4217790</t>
  </si>
  <si>
    <t>G8K3B97NKYN5</t>
  </si>
  <si>
    <t>072157993</t>
  </si>
  <si>
    <t>4289150</t>
  </si>
  <si>
    <t>JCTVPNKZ6W55</t>
  </si>
  <si>
    <t>100669522</t>
  </si>
  <si>
    <t>4217850</t>
  </si>
  <si>
    <t>GDG7JPX3DDL7</t>
  </si>
  <si>
    <t>039927462</t>
  </si>
  <si>
    <t>4217880</t>
  </si>
  <si>
    <t>X23PP9NH9MV3</t>
  </si>
  <si>
    <t>610248713</t>
  </si>
  <si>
    <t>4200139</t>
  </si>
  <si>
    <t>LDZLN3M8JNH8</t>
  </si>
  <si>
    <t>068724020</t>
  </si>
  <si>
    <t>4217940</t>
  </si>
  <si>
    <t>CGNTQUFYQRN1</t>
  </si>
  <si>
    <t>077098374</t>
  </si>
  <si>
    <t>4218030</t>
  </si>
  <si>
    <t>YVMAC3CQB1M7</t>
  </si>
  <si>
    <t>098431653</t>
  </si>
  <si>
    <t>4218090</t>
  </si>
  <si>
    <t>K4S8X5576K78</t>
  </si>
  <si>
    <t>079168720</t>
  </si>
  <si>
    <t>4218120</t>
  </si>
  <si>
    <t>K73HV1YYAH85</t>
  </si>
  <si>
    <t>800162856</t>
  </si>
  <si>
    <t>4218150</t>
  </si>
  <si>
    <t>D1KRU718HHB7</t>
  </si>
  <si>
    <t>968506951</t>
  </si>
  <si>
    <t>4200843</t>
  </si>
  <si>
    <t>MF1TPTT5JKS4</t>
  </si>
  <si>
    <t>033496019</t>
  </si>
  <si>
    <t>4218210</t>
  </si>
  <si>
    <t>UK26KQD31P39</t>
  </si>
  <si>
    <t>100069996</t>
  </si>
  <si>
    <t>4218240</t>
  </si>
  <si>
    <t>MKU1ME1NEVN1</t>
  </si>
  <si>
    <t>070594007</t>
  </si>
  <si>
    <t>FZS4UMMGDHJ8</t>
  </si>
  <si>
    <t>013664552</t>
  </si>
  <si>
    <t>4218270</t>
  </si>
  <si>
    <t>ZG2QRXLUDU39</t>
  </si>
  <si>
    <t>075485441</t>
  </si>
  <si>
    <t>4218300</t>
  </si>
  <si>
    <t>GPLSH9ZQ6EN3</t>
  </si>
  <si>
    <t>080733256</t>
  </si>
  <si>
    <t>MEUACG4BSFN3</t>
  </si>
  <si>
    <t>013615851</t>
  </si>
  <si>
    <t>4218330</t>
  </si>
  <si>
    <t>PFCLDN7GENG8</t>
  </si>
  <si>
    <t>017046798</t>
  </si>
  <si>
    <t>4218360</t>
  </si>
  <si>
    <t>MSMVJ7XWUFA4</t>
  </si>
  <si>
    <t>027437383</t>
  </si>
  <si>
    <t>4218390</t>
  </si>
  <si>
    <t>LNGCGL26VVQ6</t>
  </si>
  <si>
    <t>019684499</t>
  </si>
  <si>
    <t>4200810</t>
  </si>
  <si>
    <t>GNXVJU4N6YL3</t>
  </si>
  <si>
    <t>100669530</t>
  </si>
  <si>
    <t>4218450</t>
  </si>
  <si>
    <t>L25PJKU8VNQ9</t>
  </si>
  <si>
    <t>095366456</t>
  </si>
  <si>
    <t>4218510</t>
  </si>
  <si>
    <t>NEM5DMBV29C9</t>
  </si>
  <si>
    <t>074951807</t>
  </si>
  <si>
    <t>4280040</t>
  </si>
  <si>
    <t>LQGYLNJVAAL9</t>
  </si>
  <si>
    <t>079299187</t>
  </si>
  <si>
    <t>4200882</t>
  </si>
  <si>
    <t>F5ZPRWMUJJ42</t>
  </si>
  <si>
    <t>073747834</t>
  </si>
  <si>
    <t>WGFNUHA2B2H1</t>
  </si>
  <si>
    <t>100070028</t>
  </si>
  <si>
    <t>4218570</t>
  </si>
  <si>
    <t>KTX2GDRUAMD8</t>
  </si>
  <si>
    <t>074985797</t>
  </si>
  <si>
    <t>4213770</t>
  </si>
  <si>
    <t>R237HDHPMY61</t>
  </si>
  <si>
    <t>063788978</t>
  </si>
  <si>
    <t>4200853</t>
  </si>
  <si>
    <t>Z1NWHL2LMDT6</t>
  </si>
  <si>
    <t>068736990</t>
  </si>
  <si>
    <t>4218590</t>
  </si>
  <si>
    <t>UK6NKD46ZJG1</t>
  </si>
  <si>
    <t>095366878</t>
  </si>
  <si>
    <t>4218630</t>
  </si>
  <si>
    <t>XDCKWM2SGKF3</t>
  </si>
  <si>
    <t>100070051</t>
  </si>
  <si>
    <t>4218740</t>
  </si>
  <si>
    <t>C51BKT1Q6AH9</t>
  </si>
  <si>
    <t>123055113</t>
  </si>
  <si>
    <t>4218580</t>
  </si>
  <si>
    <t>FW5GGLTG9655</t>
  </si>
  <si>
    <t>073743387</t>
  </si>
  <si>
    <t>4218750</t>
  </si>
  <si>
    <t>UH73EHM8QLZ7</t>
  </si>
  <si>
    <t>4218780</t>
  </si>
  <si>
    <t>064048812</t>
  </si>
  <si>
    <t>4218810</t>
  </si>
  <si>
    <t>QU7ML8AW8S98</t>
  </si>
  <si>
    <t>077082071</t>
  </si>
  <si>
    <t>4218840</t>
  </si>
  <si>
    <t>WKRZJ5VMGGG3</t>
  </si>
  <si>
    <t>137593351</t>
  </si>
  <si>
    <t>4200071</t>
  </si>
  <si>
    <t>CVFMG88AE899</t>
  </si>
  <si>
    <t>154602499</t>
  </si>
  <si>
    <t>4200125</t>
  </si>
  <si>
    <t>RJ2PLU48GPJ3</t>
  </si>
  <si>
    <t>166878905</t>
  </si>
  <si>
    <t>4200127</t>
  </si>
  <si>
    <t>RMM3JUBUE349</t>
  </si>
  <si>
    <t>073757023</t>
  </si>
  <si>
    <t>NGJNFYD7M477</t>
  </si>
  <si>
    <t>033633392</t>
  </si>
  <si>
    <t>4200088</t>
  </si>
  <si>
    <t>EBDFEK22KHP2</t>
  </si>
  <si>
    <t>068731223</t>
  </si>
  <si>
    <t>4218660</t>
  </si>
  <si>
    <t>LK7MK79KYJ45</t>
  </si>
  <si>
    <t>043749279</t>
  </si>
  <si>
    <t>4200085</t>
  </si>
  <si>
    <t>H24NKWESA6H5</t>
  </si>
  <si>
    <t>096256243</t>
  </si>
  <si>
    <t>4218900</t>
  </si>
  <si>
    <t>L2MUG93N22C7</t>
  </si>
  <si>
    <t>079377815</t>
  </si>
  <si>
    <t>4218930</t>
  </si>
  <si>
    <t>SGLECAX486G9</t>
  </si>
  <si>
    <t>167621031</t>
  </si>
  <si>
    <t>4200115</t>
  </si>
  <si>
    <t>F2BKY4E5M861</t>
  </si>
  <si>
    <t>074999525</t>
  </si>
  <si>
    <t>4218960</t>
  </si>
  <si>
    <t>C1F7M936PSN3</t>
  </si>
  <si>
    <t>052764607</t>
  </si>
  <si>
    <t>4200061</t>
  </si>
  <si>
    <t>CUB9ME29PD68</t>
  </si>
  <si>
    <t>048825962</t>
  </si>
  <si>
    <t>4200750</t>
  </si>
  <si>
    <t>DJ5CZ47C7RB9</t>
  </si>
  <si>
    <t>4218990</t>
  </si>
  <si>
    <t>113437896</t>
  </si>
  <si>
    <t>4200107</t>
  </si>
  <si>
    <t>LJ5ZPMM6PA14</t>
  </si>
  <si>
    <t>117033408</t>
  </si>
  <si>
    <t>4200902</t>
  </si>
  <si>
    <t>UYF5MLYRGUF5</t>
  </si>
  <si>
    <t>4200110</t>
  </si>
  <si>
    <t>183644157</t>
  </si>
  <si>
    <t>4200130</t>
  </si>
  <si>
    <t>ND2FWLCBBKV9</t>
  </si>
  <si>
    <t>364402453</t>
  </si>
  <si>
    <t>4200074</t>
  </si>
  <si>
    <t>EJE4X3BTNPL5</t>
  </si>
  <si>
    <t>062216734</t>
  </si>
  <si>
    <t>4219020</t>
  </si>
  <si>
    <t>H6G5KWK4NGH7</t>
  </si>
  <si>
    <t>020085585</t>
  </si>
  <si>
    <t>4219050</t>
  </si>
  <si>
    <t>ZBN8V2QGLE95</t>
  </si>
  <si>
    <t>033504028</t>
  </si>
  <si>
    <t>4219140</t>
  </si>
  <si>
    <t>E4DLLHK9LCB5</t>
  </si>
  <si>
    <t>119127918</t>
  </si>
  <si>
    <t>4202850</t>
  </si>
  <si>
    <t>YN1LZ3GNUKK3</t>
  </si>
  <si>
    <t>4200754</t>
  </si>
  <si>
    <t>074987330</t>
  </si>
  <si>
    <t>4219170</t>
  </si>
  <si>
    <t>NUE2SKRF8SQ1</t>
  </si>
  <si>
    <t>119126092</t>
  </si>
  <si>
    <t>4200109</t>
  </si>
  <si>
    <t>X2UFPYQQPDK7</t>
  </si>
  <si>
    <t>009135674</t>
  </si>
  <si>
    <t>4219200</t>
  </si>
  <si>
    <t>LW2ZGAP7LZ18</t>
  </si>
  <si>
    <t>082025511</t>
  </si>
  <si>
    <t>4219290</t>
  </si>
  <si>
    <t>068719939</t>
  </si>
  <si>
    <t>4219350</t>
  </si>
  <si>
    <t>HSKCDWARBJ56</t>
  </si>
  <si>
    <t>073662355</t>
  </si>
  <si>
    <t>4219500</t>
  </si>
  <si>
    <t>N9WBR2LC8JG3</t>
  </si>
  <si>
    <t>029103454</t>
  </si>
  <si>
    <t>4219530</t>
  </si>
  <si>
    <t>J27JWLNJCCE6</t>
  </si>
  <si>
    <t>101607406</t>
  </si>
  <si>
    <t>4219560</t>
  </si>
  <si>
    <t>CAH7LFAE7922</t>
  </si>
  <si>
    <t>031205974</t>
  </si>
  <si>
    <t>4219650</t>
  </si>
  <si>
    <t>DUNJMX8MHUH5</t>
  </si>
  <si>
    <t>095281671</t>
  </si>
  <si>
    <t>4219680</t>
  </si>
  <si>
    <t>KF2AC3LZP5T6</t>
  </si>
  <si>
    <t>033512104</t>
  </si>
  <si>
    <t>4219710</t>
  </si>
  <si>
    <t>MEE1UPM1E287</t>
  </si>
  <si>
    <t>078699069</t>
  </si>
  <si>
    <t>4200873</t>
  </si>
  <si>
    <t>SDV1HQK74NX5</t>
  </si>
  <si>
    <t>4200036</t>
  </si>
  <si>
    <t>HDYCZ8JNJKM7</t>
  </si>
  <si>
    <t>072154917</t>
  </si>
  <si>
    <t>T71YM5LQ9NM5</t>
  </si>
  <si>
    <t>049134196</t>
  </si>
  <si>
    <t>4200833</t>
  </si>
  <si>
    <t>Z88JXWUZ2442</t>
  </si>
  <si>
    <t>616271875</t>
  </si>
  <si>
    <t>4200135</t>
  </si>
  <si>
    <t>ULTKPKEFA725</t>
  </si>
  <si>
    <t>031889666</t>
  </si>
  <si>
    <t>4200880</t>
  </si>
  <si>
    <t>FX4FM4WMYTN1</t>
  </si>
  <si>
    <t>138144691</t>
  </si>
  <si>
    <t>4200111</t>
  </si>
  <si>
    <t>EF6WL3F9KUC1</t>
  </si>
  <si>
    <t>608387960</t>
  </si>
  <si>
    <t>4200134</t>
  </si>
  <si>
    <t>MTRNALT93G71</t>
  </si>
  <si>
    <t>831913970</t>
  </si>
  <si>
    <t>4200752</t>
  </si>
  <si>
    <t>RW54HGK97LH8</t>
  </si>
  <si>
    <t>078480317</t>
  </si>
  <si>
    <t>4200849</t>
  </si>
  <si>
    <t>L3L8VCJTBXB8</t>
  </si>
  <si>
    <t>080664078</t>
  </si>
  <si>
    <t>4200859</t>
  </si>
  <si>
    <t>TE1QPNNVDCB3</t>
  </si>
  <si>
    <t>080631019</t>
  </si>
  <si>
    <t>4200890</t>
  </si>
  <si>
    <t>JVGMDJ5YDKL7</t>
  </si>
  <si>
    <t>123264731</t>
  </si>
  <si>
    <t>4219800</t>
  </si>
  <si>
    <t>LMH2NYZD42G9</t>
  </si>
  <si>
    <t>100834928</t>
  </si>
  <si>
    <t>4219830</t>
  </si>
  <si>
    <t>VM8KLSFWBXB8</t>
  </si>
  <si>
    <t>068722131</t>
  </si>
  <si>
    <t>4219860</t>
  </si>
  <si>
    <t>FH8MCL91QFL9</t>
  </si>
  <si>
    <t>073746166</t>
  </si>
  <si>
    <t>4219890</t>
  </si>
  <si>
    <t>PRYBXCVSB326</t>
  </si>
  <si>
    <t>042345317</t>
  </si>
  <si>
    <t>4219920</t>
  </si>
  <si>
    <t>UMKFHJKMP7L3</t>
  </si>
  <si>
    <t>080323589</t>
  </si>
  <si>
    <t>4200887</t>
  </si>
  <si>
    <t>RMK6PYNKUT65</t>
  </si>
  <si>
    <t>051347686</t>
  </si>
  <si>
    <t>4280070</t>
  </si>
  <si>
    <t>ULXMUL9WAP17</t>
  </si>
  <si>
    <t>072839350</t>
  </si>
  <si>
    <t>4220040</t>
  </si>
  <si>
    <t>LTXJBNVXSF87</t>
  </si>
  <si>
    <t>082431131</t>
  </si>
  <si>
    <t>4220100</t>
  </si>
  <si>
    <t>MW1RLKKNUVR8</t>
  </si>
  <si>
    <t>089670277</t>
  </si>
  <si>
    <t>4220130</t>
  </si>
  <si>
    <t>830566357</t>
  </si>
  <si>
    <t>4200067</t>
  </si>
  <si>
    <t>CBMZBKTX2C76</t>
  </si>
  <si>
    <t>029810736</t>
  </si>
  <si>
    <t>4220220</t>
  </si>
  <si>
    <t>GK9DT78J2MF8</t>
  </si>
  <si>
    <t>127347842</t>
  </si>
  <si>
    <t>4200086</t>
  </si>
  <si>
    <t>UMV4FMWJ48C3</t>
  </si>
  <si>
    <t>620006098</t>
  </si>
  <si>
    <t>4220250</t>
  </si>
  <si>
    <t>NKMATQ298N13</t>
  </si>
  <si>
    <t>074019357</t>
  </si>
  <si>
    <t>4220310</t>
  </si>
  <si>
    <t>YN4VNAEEC7N6</t>
  </si>
  <si>
    <t>071628408</t>
  </si>
  <si>
    <t>4220370</t>
  </si>
  <si>
    <t>H3M4W38LNMV8</t>
  </si>
  <si>
    <t>077481273</t>
  </si>
  <si>
    <t>4220400</t>
  </si>
  <si>
    <t>CLJ6S2BJAT63</t>
  </si>
  <si>
    <t>184243012</t>
  </si>
  <si>
    <t>4217430</t>
  </si>
  <si>
    <t>NEWUJMTL47V5</t>
  </si>
  <si>
    <t>100488691</t>
  </si>
  <si>
    <t>4223250</t>
  </si>
  <si>
    <t>QGNKMKJ8J1S7</t>
  </si>
  <si>
    <t>031625515</t>
  </si>
  <si>
    <t>4289160</t>
  </si>
  <si>
    <t>XRVWAKLTC965</t>
  </si>
  <si>
    <t>184242758</t>
  </si>
  <si>
    <t>4220430</t>
  </si>
  <si>
    <t>941174240</t>
  </si>
  <si>
    <t>4200020</t>
  </si>
  <si>
    <t>GPHTM9XHL2M1</t>
  </si>
  <si>
    <t>804409790</t>
  </si>
  <si>
    <t>4200068</t>
  </si>
  <si>
    <t>NCBKAKQXV2X1</t>
  </si>
  <si>
    <t>056474455</t>
  </si>
  <si>
    <t>4220460</t>
  </si>
  <si>
    <t>YDKCEGMKK5C6</t>
  </si>
  <si>
    <t>033678111</t>
  </si>
  <si>
    <t>4220520</t>
  </si>
  <si>
    <t>EQCMU95LMJ58</t>
  </si>
  <si>
    <t>046559761</t>
  </si>
  <si>
    <t>4220550</t>
  </si>
  <si>
    <t>YBDBGFXMYAP7</t>
  </si>
  <si>
    <t>085696292</t>
  </si>
  <si>
    <t>U8K1MA5MWJ94</t>
  </si>
  <si>
    <t>029393928</t>
  </si>
  <si>
    <t>4200092</t>
  </si>
  <si>
    <t>100070366</t>
  </si>
  <si>
    <t>4222710</t>
  </si>
  <si>
    <t>C1EVCK1G6H35</t>
  </si>
  <si>
    <t>085688083</t>
  </si>
  <si>
    <t>4220640</t>
  </si>
  <si>
    <t>TWWRJ1NS5F56</t>
  </si>
  <si>
    <t>100070192</t>
  </si>
  <si>
    <t>4220730</t>
  </si>
  <si>
    <t>ZBY3MSUMNPC6</t>
  </si>
  <si>
    <t>074953027</t>
  </si>
  <si>
    <t>4220760</t>
  </si>
  <si>
    <t>GHG6B1U1D489</t>
  </si>
  <si>
    <t>831646547</t>
  </si>
  <si>
    <t>4200816</t>
  </si>
  <si>
    <t>U1FTR3MX5EM9</t>
  </si>
  <si>
    <t>073656712</t>
  </si>
  <si>
    <t>4211730</t>
  </si>
  <si>
    <t>ZZ7DW2ADGKJ3</t>
  </si>
  <si>
    <t>012897211</t>
  </si>
  <si>
    <t>4220850</t>
  </si>
  <si>
    <t>CBBMWKASNAL8</t>
  </si>
  <si>
    <t>048266840</t>
  </si>
  <si>
    <t>4200030</t>
  </si>
  <si>
    <t>GQFSC46M5JE8</t>
  </si>
  <si>
    <t>193508785</t>
  </si>
  <si>
    <t>4220910</t>
  </si>
  <si>
    <t>MMERXQRBBRY9</t>
  </si>
  <si>
    <t>091863290</t>
  </si>
  <si>
    <t>4289390</t>
  </si>
  <si>
    <t>F9NAL4ALZ154</t>
  </si>
  <si>
    <t>096266085</t>
  </si>
  <si>
    <t>4280620</t>
  </si>
  <si>
    <t>M6PYMLLGPJ17</t>
  </si>
  <si>
    <t>072828114</t>
  </si>
  <si>
    <t>4220970</t>
  </si>
  <si>
    <t>079158523</t>
  </si>
  <si>
    <t>4221090</t>
  </si>
  <si>
    <t>EB1JA5ULNDJ7</t>
  </si>
  <si>
    <t>097156855</t>
  </si>
  <si>
    <t>4221120</t>
  </si>
  <si>
    <t>VMTDLWM79367</t>
  </si>
  <si>
    <t>193061835</t>
  </si>
  <si>
    <t>4280630</t>
  </si>
  <si>
    <t>F4DSQTZ3SAA3</t>
  </si>
  <si>
    <t>4289190</t>
  </si>
  <si>
    <t>002945066</t>
  </si>
  <si>
    <t>4222440</t>
  </si>
  <si>
    <t>T1XFS63UX7R5</t>
  </si>
  <si>
    <t>025926886</t>
  </si>
  <si>
    <t>4200818</t>
  </si>
  <si>
    <t>LKXVHMLDNG32</t>
  </si>
  <si>
    <t>033697665</t>
  </si>
  <si>
    <t>4221180</t>
  </si>
  <si>
    <t>H2UUHL8NXCP4</t>
  </si>
  <si>
    <t>066855941</t>
  </si>
  <si>
    <t>4221200</t>
  </si>
  <si>
    <t>LAW5MJ1P77A5</t>
  </si>
  <si>
    <t>052286507</t>
  </si>
  <si>
    <t>4221240</t>
  </si>
  <si>
    <t>DS7BUVMNFDU9</t>
  </si>
  <si>
    <t>072150501</t>
  </si>
  <si>
    <t>4221270</t>
  </si>
  <si>
    <t>DP44FQMM2NC5</t>
  </si>
  <si>
    <t>089669410</t>
  </si>
  <si>
    <t>4221330</t>
  </si>
  <si>
    <t>NTLEL49KSJM5</t>
  </si>
  <si>
    <t>021604418</t>
  </si>
  <si>
    <t>4221420</t>
  </si>
  <si>
    <t>F4S2THULZP83</t>
  </si>
  <si>
    <t>100070242</t>
  </si>
  <si>
    <t>4221490</t>
  </si>
  <si>
    <t>CHW9JLHT5684</t>
  </si>
  <si>
    <t>074968918</t>
  </si>
  <si>
    <t>4221510</t>
  </si>
  <si>
    <t>HDDCUTNGPSB5</t>
  </si>
  <si>
    <t>080873672</t>
  </si>
  <si>
    <t>4221540</t>
  </si>
  <si>
    <t>H66KUFFW9GK5</t>
  </si>
  <si>
    <t>052651247</t>
  </si>
  <si>
    <t>4221570</t>
  </si>
  <si>
    <t>M4YFGNY1PEA6</t>
  </si>
  <si>
    <t>058027418</t>
  </si>
  <si>
    <t>4221660</t>
  </si>
  <si>
    <t>YEGUN1YW7733</t>
  </si>
  <si>
    <t>100070267</t>
  </si>
  <si>
    <t>4221690</t>
  </si>
  <si>
    <t>UA3ZR9RJLXN8</t>
  </si>
  <si>
    <t>027000330</t>
  </si>
  <si>
    <t>4221810</t>
  </si>
  <si>
    <t>D3LKD8MT2FM8</t>
  </si>
  <si>
    <t>030084743</t>
  </si>
  <si>
    <t>4221840</t>
  </si>
  <si>
    <t>J5MWYFK3BVP6</t>
  </si>
  <si>
    <t>010458941</t>
  </si>
  <si>
    <t>4280400</t>
  </si>
  <si>
    <t>E6MHM7LNJZH4</t>
  </si>
  <si>
    <t>031126188</t>
  </si>
  <si>
    <t>4221870</t>
  </si>
  <si>
    <t>GTQ2VD55FAF2</t>
  </si>
  <si>
    <t>964773092</t>
  </si>
  <si>
    <t>4200070</t>
  </si>
  <si>
    <t>EMZGAKD5KLU8</t>
  </si>
  <si>
    <t>072155005</t>
  </si>
  <si>
    <t>4221910</t>
  </si>
  <si>
    <t>E6LZW3XLN767</t>
  </si>
  <si>
    <t>100070283</t>
  </si>
  <si>
    <t>4221930</t>
  </si>
  <si>
    <t>NQMBNH1CJJJ5</t>
  </si>
  <si>
    <t>071196075</t>
  </si>
  <si>
    <t>4222170</t>
  </si>
  <si>
    <t>DLGLYJJWYK41</t>
  </si>
  <si>
    <t>093319994</t>
  </si>
  <si>
    <t>4220580</t>
  </si>
  <si>
    <t>Y8CMQPBJFK45</t>
  </si>
  <si>
    <t>035489111</t>
  </si>
  <si>
    <t>4222050</t>
  </si>
  <si>
    <t>X5JGL27LDTJ3</t>
  </si>
  <si>
    <t>074969858</t>
  </si>
  <si>
    <t>4222060</t>
  </si>
  <si>
    <t>C84UFH3Y8NU3</t>
  </si>
  <si>
    <t>084590736</t>
  </si>
  <si>
    <t>4222230</t>
  </si>
  <si>
    <t>K5QVCZNKFK33</t>
  </si>
  <si>
    <t>100070333</t>
  </si>
  <si>
    <t>4222470</t>
  </si>
  <si>
    <t>GNFNNCZLES72</t>
  </si>
  <si>
    <t>867183568</t>
  </si>
  <si>
    <t>4222140</t>
  </si>
  <si>
    <t>PJPNBZEKZ2U7</t>
  </si>
  <si>
    <t>022863807</t>
  </si>
  <si>
    <t>4222400</t>
  </si>
  <si>
    <t>MW24GN6ZBEL5</t>
  </si>
  <si>
    <t>030061485</t>
  </si>
  <si>
    <t>4222200</t>
  </si>
  <si>
    <t>RGM8DL1JK9T1</t>
  </si>
  <si>
    <t>056837438</t>
  </si>
  <si>
    <t>4222260</t>
  </si>
  <si>
    <t>QNSMBNNCT225</t>
  </si>
  <si>
    <t>193062627</t>
  </si>
  <si>
    <t>4222290</t>
  </si>
  <si>
    <t>PN2LWP8HVWQ8</t>
  </si>
  <si>
    <t>159595594</t>
  </si>
  <si>
    <t>4222320</t>
  </si>
  <si>
    <t>NAXPFL1C6243</t>
  </si>
  <si>
    <t>052480076</t>
  </si>
  <si>
    <t>4222350</t>
  </si>
  <si>
    <t>NATNHJTS7779</t>
  </si>
  <si>
    <t>135930071</t>
  </si>
  <si>
    <t>4222370</t>
  </si>
  <si>
    <t>ZE88J3R3JA25</t>
  </si>
  <si>
    <t>004472023</t>
  </si>
  <si>
    <t>4222380</t>
  </si>
  <si>
    <t>HJYFPXKLYF96</t>
  </si>
  <si>
    <t>077488740</t>
  </si>
  <si>
    <t>4222410</t>
  </si>
  <si>
    <t>KBLBYJ9HEQZ5</t>
  </si>
  <si>
    <t>838267115</t>
  </si>
  <si>
    <t>4200758</t>
  </si>
  <si>
    <t>LM1YG966QNV5</t>
  </si>
  <si>
    <t>012789921</t>
  </si>
  <si>
    <t>4222530</t>
  </si>
  <si>
    <t>FA9LUYMAA1G1</t>
  </si>
  <si>
    <t>034079822</t>
  </si>
  <si>
    <t>4222590</t>
  </si>
  <si>
    <t>GCUTDULVPN99</t>
  </si>
  <si>
    <t>093724656</t>
  </si>
  <si>
    <t>4222600</t>
  </si>
  <si>
    <t>GTVRKQPJQYT7</t>
  </si>
  <si>
    <t>031127012</t>
  </si>
  <si>
    <t>4222620</t>
  </si>
  <si>
    <t>WUAGB7W3MAJ4</t>
  </si>
  <si>
    <t>966404241</t>
  </si>
  <si>
    <t>4222560</t>
  </si>
  <si>
    <t>GSSERELKNV63</t>
  </si>
  <si>
    <t>078407730</t>
  </si>
  <si>
    <t>072850779</t>
  </si>
  <si>
    <t>4222770</t>
  </si>
  <si>
    <t>NU8JSTKBE3C9</t>
  </si>
  <si>
    <t>092803766</t>
  </si>
  <si>
    <t>4280050</t>
  </si>
  <si>
    <t>SBLMW6AQB517</t>
  </si>
  <si>
    <t>060690005</t>
  </si>
  <si>
    <t>4222790</t>
  </si>
  <si>
    <t>R8TYTD1VXK83</t>
  </si>
  <si>
    <t>069781250</t>
  </si>
  <si>
    <t>4222800</t>
  </si>
  <si>
    <t>C1ZJMN77PK61</t>
  </si>
  <si>
    <t>061834006</t>
  </si>
  <si>
    <t>4200844</t>
  </si>
  <si>
    <t>CK54NTFNJ9E8</t>
  </si>
  <si>
    <t>007358484</t>
  </si>
  <si>
    <t>4222830</t>
  </si>
  <si>
    <t>CJRMV16KQYN3</t>
  </si>
  <si>
    <t>060499092</t>
  </si>
  <si>
    <t>4222860</t>
  </si>
  <si>
    <t>122236222</t>
  </si>
  <si>
    <t>4200063</t>
  </si>
  <si>
    <t>HAXXZLD1HTB5</t>
  </si>
  <si>
    <t>079163713</t>
  </si>
  <si>
    <t>4222920</t>
  </si>
  <si>
    <t>QKFRBL4NP3M3</t>
  </si>
  <si>
    <t>072844038</t>
  </si>
  <si>
    <t>4280420</t>
  </si>
  <si>
    <t>DJV5G82E4VP8</t>
  </si>
  <si>
    <t>100669571</t>
  </si>
  <si>
    <t>4222980</t>
  </si>
  <si>
    <t>K5WMMRC6NNF4</t>
  </si>
  <si>
    <t>621746569</t>
  </si>
  <si>
    <t>4200003</t>
  </si>
  <si>
    <t>HJZHSTPFEB79</t>
  </si>
  <si>
    <t>016827867</t>
  </si>
  <si>
    <t>4223010</t>
  </si>
  <si>
    <t>K8Z7SJSLM7Q1</t>
  </si>
  <si>
    <t>039996236</t>
  </si>
  <si>
    <t>4223040</t>
  </si>
  <si>
    <t>PLF2Z4234Z84</t>
  </si>
  <si>
    <t>061753484</t>
  </si>
  <si>
    <t>4200027</t>
  </si>
  <si>
    <t>HJJ6K5YN6346</t>
  </si>
  <si>
    <t>017055267</t>
  </si>
  <si>
    <t>4200821</t>
  </si>
  <si>
    <t>GC23CWAHJHQ3</t>
  </si>
  <si>
    <t>051501336</t>
  </si>
  <si>
    <t>4223220</t>
  </si>
  <si>
    <t>UCVPU45QXN15</t>
  </si>
  <si>
    <t>079981702</t>
  </si>
  <si>
    <t>4200895</t>
  </si>
  <si>
    <t>YE19K185M5B7</t>
  </si>
  <si>
    <t>800482346</t>
  </si>
  <si>
    <t>4200133</t>
  </si>
  <si>
    <t>Z2CCCBNJ6WC6</t>
  </si>
  <si>
    <t>078511085</t>
  </si>
  <si>
    <t>4200863</t>
  </si>
  <si>
    <t>UR94XYDMLF85</t>
  </si>
  <si>
    <t>612915897</t>
  </si>
  <si>
    <t>4200136</t>
  </si>
  <si>
    <t>FULTCNHFZX37</t>
  </si>
  <si>
    <t>101027357</t>
  </si>
  <si>
    <t>TRNXHDAUD5W5</t>
  </si>
  <si>
    <t>033851734</t>
  </si>
  <si>
    <t>4223490</t>
  </si>
  <si>
    <t>SJJHNP3CCNY6</t>
  </si>
  <si>
    <t>100070424</t>
  </si>
  <si>
    <t>4223550</t>
  </si>
  <si>
    <t>KLJRT7X6R3C4</t>
  </si>
  <si>
    <t>073736811</t>
  </si>
  <si>
    <t>4223640</t>
  </si>
  <si>
    <t>C19PL8EXNLG7</t>
  </si>
  <si>
    <t>033895822</t>
  </si>
  <si>
    <t>4223760</t>
  </si>
  <si>
    <t>033622010</t>
  </si>
  <si>
    <t>4223700</t>
  </si>
  <si>
    <t>J6JBJKRZTAC3</t>
  </si>
  <si>
    <t>956173033</t>
  </si>
  <si>
    <t>4223790</t>
  </si>
  <si>
    <t>K5MVHV6QZGT8</t>
  </si>
  <si>
    <t>005413216</t>
  </si>
  <si>
    <t>4223820</t>
  </si>
  <si>
    <t>RUBLJKRCKZT9</t>
  </si>
  <si>
    <t>079158903</t>
  </si>
  <si>
    <t>4223850</t>
  </si>
  <si>
    <t>CA2TGC38VSD8</t>
  </si>
  <si>
    <t>033655978</t>
  </si>
  <si>
    <t>4223880</t>
  </si>
  <si>
    <t>KGUGA16MGHK3</t>
  </si>
  <si>
    <t>071186209</t>
  </si>
  <si>
    <t>4289210</t>
  </si>
  <si>
    <t>X8D2EVJUZBZ9</t>
  </si>
  <si>
    <t>100070374</t>
  </si>
  <si>
    <t>4222740</t>
  </si>
  <si>
    <t>T5JDDQWPUPP3</t>
  </si>
  <si>
    <t>028012136</t>
  </si>
  <si>
    <t>4223970</t>
  </si>
  <si>
    <t>Y4E8SJMCHXW5</t>
  </si>
  <si>
    <t>4224000</t>
  </si>
  <si>
    <t>EHFKH7MJ1K22</t>
  </si>
  <si>
    <t>012574059</t>
  </si>
  <si>
    <t>4224030</t>
  </si>
  <si>
    <t>GEYEMRYSFAY4</t>
  </si>
  <si>
    <t>100070481</t>
  </si>
  <si>
    <t>4224060</t>
  </si>
  <si>
    <t>010453660</t>
  </si>
  <si>
    <t>4224090</t>
  </si>
  <si>
    <t>ZLTRTY1USAA5</t>
  </si>
  <si>
    <t>100070499</t>
  </si>
  <si>
    <t>4224120</t>
  </si>
  <si>
    <t>F53FBCBMW2N3</t>
  </si>
  <si>
    <t>072154925</t>
  </si>
  <si>
    <t>4224150</t>
  </si>
  <si>
    <t>TCS9X5LH9MJ1</t>
  </si>
  <si>
    <t>077068963</t>
  </si>
  <si>
    <t>4224210</t>
  </si>
  <si>
    <t>MXMVREGY4496</t>
  </si>
  <si>
    <t>100489442</t>
  </si>
  <si>
    <t>4224240</t>
  </si>
  <si>
    <t>pnlvn3kabgw4</t>
  </si>
  <si>
    <t>079147426</t>
  </si>
  <si>
    <t>4200872</t>
  </si>
  <si>
    <t>SSKECNCKTYK3</t>
  </si>
  <si>
    <t>968683073</t>
  </si>
  <si>
    <t>4200856</t>
  </si>
  <si>
    <t>NXBCQJXUZN48</t>
  </si>
  <si>
    <t>968683685</t>
  </si>
  <si>
    <t>4200834</t>
  </si>
  <si>
    <t>PQC1L5N6BTJ9</t>
  </si>
  <si>
    <t>078717354</t>
  </si>
  <si>
    <t>4200866</t>
  </si>
  <si>
    <t>XNVHKKMULLT9</t>
  </si>
  <si>
    <t>963425827</t>
  </si>
  <si>
    <t>4200827</t>
  </si>
  <si>
    <t>ZKFNNSLBUCP2</t>
  </si>
  <si>
    <t>128298523</t>
  </si>
  <si>
    <t>4200055</t>
  </si>
  <si>
    <t>Y7HEEZJLYZ35</t>
  </si>
  <si>
    <t>968683974</t>
  </si>
  <si>
    <t>4200855</t>
  </si>
  <si>
    <t>ML3CBNXXE7G4</t>
  </si>
  <si>
    <t>199164260</t>
  </si>
  <si>
    <t>4224300</t>
  </si>
  <si>
    <t>RAJKEK9M7XK3</t>
  </si>
  <si>
    <t>075477471</t>
  </si>
  <si>
    <t>4280110</t>
  </si>
  <si>
    <t>FVJ2UMB7AHJ6</t>
  </si>
  <si>
    <t>077063196</t>
  </si>
  <si>
    <t>4224320</t>
  </si>
  <si>
    <t>DW17WN6RS9V7</t>
  </si>
  <si>
    <t>046171948</t>
  </si>
  <si>
    <t>4224360</t>
  </si>
  <si>
    <t>HXUVJNZBGRH5</t>
  </si>
  <si>
    <t>069893865</t>
  </si>
  <si>
    <t>4224390</t>
  </si>
  <si>
    <t>MHY2GL23E929</t>
  </si>
  <si>
    <t>155937204</t>
  </si>
  <si>
    <t>4224480</t>
  </si>
  <si>
    <t>MDKMEHNKPVA5</t>
  </si>
  <si>
    <t>030305221</t>
  </si>
  <si>
    <t>4224510</t>
  </si>
  <si>
    <t>HM1EX5DQQ1E7</t>
  </si>
  <si>
    <t>091636464</t>
  </si>
  <si>
    <t>4224540</t>
  </si>
  <si>
    <t>QU1YFRK4FFB9</t>
  </si>
  <si>
    <t>007371370</t>
  </si>
  <si>
    <t>4224570</t>
  </si>
  <si>
    <t>V8UFFKUV9E83</t>
  </si>
  <si>
    <t>969012637</t>
  </si>
  <si>
    <t>4200019</t>
  </si>
  <si>
    <t>008193707</t>
  </si>
  <si>
    <t>4200018</t>
  </si>
  <si>
    <t>R7XVV6ZR6SM9</t>
  </si>
  <si>
    <t>078466925</t>
  </si>
  <si>
    <t>4200847</t>
  </si>
  <si>
    <t>D4SKRUJHMSL5</t>
  </si>
  <si>
    <t>122871650</t>
  </si>
  <si>
    <t>T1VRLMMD7FL7</t>
  </si>
  <si>
    <t>194214863</t>
  </si>
  <si>
    <t>4224630</t>
  </si>
  <si>
    <t>PR5AQFNMTPA6</t>
  </si>
  <si>
    <t>079177325</t>
  </si>
  <si>
    <t>4224650</t>
  </si>
  <si>
    <t>HLXNWWJLLNK8</t>
  </si>
  <si>
    <t>002497535</t>
  </si>
  <si>
    <t>XVEMNNFQVTV7</t>
  </si>
  <si>
    <t>094208170</t>
  </si>
  <si>
    <t>4280430</t>
  </si>
  <si>
    <t>MFJKHHNPXJJ8</t>
  </si>
  <si>
    <t>962914573</t>
  </si>
  <si>
    <t>4200814</t>
  </si>
  <si>
    <t>RF52WGAGBNF3</t>
  </si>
  <si>
    <t>086869037</t>
  </si>
  <si>
    <t>4200885</t>
  </si>
  <si>
    <t>EMVJWSKPMMN7</t>
  </si>
  <si>
    <t>114692721</t>
  </si>
  <si>
    <t>XW9LTW2UZ2T8</t>
  </si>
  <si>
    <t>079158655</t>
  </si>
  <si>
    <t>4224750</t>
  </si>
  <si>
    <t>S6BPFL64KXP5</t>
  </si>
  <si>
    <t>091641035</t>
  </si>
  <si>
    <t>4224790</t>
  </si>
  <si>
    <t>080323363</t>
  </si>
  <si>
    <t>4280440</t>
  </si>
  <si>
    <t>PNW4Q71CJXK4</t>
  </si>
  <si>
    <t>4224820</t>
  </si>
  <si>
    <t>019294925</t>
  </si>
  <si>
    <t>4224870</t>
  </si>
  <si>
    <t>081616849</t>
  </si>
  <si>
    <t>4224960</t>
  </si>
  <si>
    <t>KKYWANNRAWZ5</t>
  </si>
  <si>
    <t>068748441</t>
  </si>
  <si>
    <t>4224990</t>
  </si>
  <si>
    <t>T9RJLCKRE9J9</t>
  </si>
  <si>
    <t>068740179</t>
  </si>
  <si>
    <t>C1U2ELH3GPJ7</t>
  </si>
  <si>
    <t>024096844</t>
  </si>
  <si>
    <t>4225080</t>
  </si>
  <si>
    <t>DPE1Q1N1JLT1</t>
  </si>
  <si>
    <t>033897752</t>
  </si>
  <si>
    <t>4224970</t>
  </si>
  <si>
    <t>LVKNSU5QN6F5</t>
  </si>
  <si>
    <t>008944639</t>
  </si>
  <si>
    <t>4225110</t>
  </si>
  <si>
    <t>GWFTFJYBAW75</t>
  </si>
  <si>
    <t>017150574</t>
  </si>
  <si>
    <t>4225140</t>
  </si>
  <si>
    <t>CFXLV8J8LKK6</t>
  </si>
  <si>
    <t>075987032</t>
  </si>
  <si>
    <t>4225170</t>
  </si>
  <si>
    <t>MMJAM2T3E6A4</t>
  </si>
  <si>
    <t>068743699</t>
  </si>
  <si>
    <t>XMLGCQSBAH13</t>
  </si>
  <si>
    <t>149358520</t>
  </si>
  <si>
    <t>4225200</t>
  </si>
  <si>
    <t>LQLEG1QVA6A7</t>
  </si>
  <si>
    <t>800533536</t>
  </si>
  <si>
    <t>4225230</t>
  </si>
  <si>
    <t>VEFCSBXRGNB6</t>
  </si>
  <si>
    <t>071611693</t>
  </si>
  <si>
    <t>4225290</t>
  </si>
  <si>
    <t>LEEAYL8BNK34</t>
  </si>
  <si>
    <t>100836089</t>
  </si>
  <si>
    <t>4225440</t>
  </si>
  <si>
    <t>MDT1CJKKSR31</t>
  </si>
  <si>
    <t>077490100</t>
  </si>
  <si>
    <t>4225590</t>
  </si>
  <si>
    <t>HABPJLLWC7S3</t>
  </si>
  <si>
    <t>010466225</t>
  </si>
  <si>
    <t>4225650</t>
  </si>
  <si>
    <t>VSWLBB2TTZA5</t>
  </si>
  <si>
    <t>159316702</t>
  </si>
  <si>
    <t>4225680</t>
  </si>
  <si>
    <t>FQ9TYY16RSV7</t>
  </si>
  <si>
    <t>036201239</t>
  </si>
  <si>
    <t>4200041</t>
  </si>
  <si>
    <t>VU65YK745HN6</t>
  </si>
  <si>
    <t>086739117</t>
  </si>
  <si>
    <t>4225740</t>
  </si>
  <si>
    <t>E8HEDSFL82Z1</t>
  </si>
  <si>
    <t>144821902</t>
  </si>
  <si>
    <t>4200105</t>
  </si>
  <si>
    <t>GFZDKWRTERE4</t>
  </si>
  <si>
    <t>829207278</t>
  </si>
  <si>
    <t>4225830</t>
  </si>
  <si>
    <t>JDXGXFJCTV33</t>
  </si>
  <si>
    <t>069598787</t>
  </si>
  <si>
    <t>4225870</t>
  </si>
  <si>
    <t>SPE6GF6HRDV5</t>
  </si>
  <si>
    <t>041753542</t>
  </si>
  <si>
    <t>4225980</t>
  </si>
  <si>
    <t>077487809</t>
  </si>
  <si>
    <t>4280460</t>
  </si>
  <si>
    <t>UHKZWLK5VAG3</t>
  </si>
  <si>
    <t>031465891</t>
  </si>
  <si>
    <t>4226040</t>
  </si>
  <si>
    <t>RZZEKHZHGX13</t>
  </si>
  <si>
    <t>083253302</t>
  </si>
  <si>
    <t>4280360</t>
  </si>
  <si>
    <t>T62ZESNEDCS9</t>
  </si>
  <si>
    <t>074978297</t>
  </si>
  <si>
    <t>VVLMZYRAYAN6</t>
  </si>
  <si>
    <t>030085062</t>
  </si>
  <si>
    <t>JWA1NCVNZK93</t>
  </si>
  <si>
    <t>100070598</t>
  </si>
  <si>
    <t>4226070</t>
  </si>
  <si>
    <t>EPTKDMBZZ9M6</t>
  </si>
  <si>
    <t>080777110</t>
  </si>
  <si>
    <t>4200896</t>
  </si>
  <si>
    <t>EMQNNPWS8JZ3</t>
  </si>
  <si>
    <t>030065924</t>
  </si>
  <si>
    <t>4226130</t>
  </si>
  <si>
    <t>ETN4ES2EEJ65</t>
  </si>
  <si>
    <t>080643588</t>
  </si>
  <si>
    <t>4289170</t>
  </si>
  <si>
    <t>K1TYJ2Z4HKY5</t>
  </si>
  <si>
    <t>938510559</t>
  </si>
  <si>
    <t>4226250</t>
  </si>
  <si>
    <t>DHC1GQ634CF7</t>
  </si>
  <si>
    <t>802267075</t>
  </si>
  <si>
    <t>4200753</t>
  </si>
  <si>
    <t>GP1SKG5MFH79</t>
  </si>
  <si>
    <t>042995829</t>
  </si>
  <si>
    <t>4280300</t>
  </si>
  <si>
    <t>V4EPTSHKPXJ9</t>
  </si>
  <si>
    <t>075999623</t>
  </si>
  <si>
    <t>4226300</t>
  </si>
  <si>
    <t>XMDCAVB8X7L3</t>
  </si>
  <si>
    <t>187623165</t>
  </si>
  <si>
    <t>4226370</t>
  </si>
  <si>
    <t>LWERXHLKKDJ9</t>
  </si>
  <si>
    <t>071625313</t>
  </si>
  <si>
    <t>4226390</t>
  </si>
  <si>
    <t>RWZ2NYBECK88</t>
  </si>
  <si>
    <t>033623810</t>
  </si>
  <si>
    <t>4226400</t>
  </si>
  <si>
    <t>FL9BX5E2Q415</t>
  </si>
  <si>
    <t>100070622</t>
  </si>
  <si>
    <t>4226430</t>
  </si>
  <si>
    <t>QZMDR7EHEFR3</t>
  </si>
  <si>
    <t>069595437</t>
  </si>
  <si>
    <t>4226460</t>
  </si>
  <si>
    <t>LV34RL2A6UD3</t>
  </si>
  <si>
    <t>086216256</t>
  </si>
  <si>
    <t>4226520</t>
  </si>
  <si>
    <t>WSGNEPMKHPC8</t>
  </si>
  <si>
    <t>031649668</t>
  </si>
  <si>
    <t>4226550</t>
  </si>
  <si>
    <t>CHLPCULMAJB1</t>
  </si>
  <si>
    <t>094223633</t>
  </si>
  <si>
    <t>4226580</t>
  </si>
  <si>
    <t>UQHNE8K64X91</t>
  </si>
  <si>
    <t>033698515</t>
  </si>
  <si>
    <t>4226610</t>
  </si>
  <si>
    <t>PDVBAMKBFQH4</t>
  </si>
  <si>
    <t>130199818</t>
  </si>
  <si>
    <t>4200106</t>
  </si>
  <si>
    <t>LUNJGLKFFLJ5</t>
  </si>
  <si>
    <t>031235849</t>
  </si>
  <si>
    <t>4202400</t>
  </si>
  <si>
    <t>GSVFMKNJPHU9</t>
  </si>
  <si>
    <t>4216500</t>
  </si>
  <si>
    <t>002503910</t>
  </si>
  <si>
    <t>KY2JBYWXJ954</t>
  </si>
  <si>
    <t>013232020</t>
  </si>
  <si>
    <t>4226700</t>
  </si>
  <si>
    <t>PB1XU5GDNFC5</t>
  </si>
  <si>
    <t>193514635</t>
  </si>
  <si>
    <t>4226730</t>
  </si>
  <si>
    <t>JXGFC9MHQ834</t>
  </si>
  <si>
    <t>060512662</t>
  </si>
  <si>
    <t>4225950</t>
  </si>
  <si>
    <t>CF6UL6NHGJ45</t>
  </si>
  <si>
    <t>001785559</t>
  </si>
  <si>
    <t>4226760</t>
  </si>
  <si>
    <t>ELP7JATUVPU8</t>
  </si>
  <si>
    <t>965403764</t>
  </si>
  <si>
    <t>4200846</t>
  </si>
  <si>
    <t>CQMASJE2B624</t>
  </si>
  <si>
    <t>055770846</t>
  </si>
  <si>
    <t>4226820</t>
  </si>
  <si>
    <t>JCJAMYF7DNC8</t>
  </si>
  <si>
    <t>082435876</t>
  </si>
  <si>
    <t>4226810</t>
  </si>
  <si>
    <t>QUHFHL8N56W9</t>
  </si>
  <si>
    <t>097155576</t>
  </si>
  <si>
    <t>4226850</t>
  </si>
  <si>
    <t>ECS2V57LJ347</t>
  </si>
  <si>
    <t>033985375</t>
  </si>
  <si>
    <t>4221150</t>
  </si>
  <si>
    <t>MMAAHW1J6LP1</t>
  </si>
  <si>
    <t>086176927</t>
  </si>
  <si>
    <t>4200058</t>
  </si>
  <si>
    <t>T257AW8SNQU9</t>
  </si>
  <si>
    <t>027650359</t>
  </si>
  <si>
    <t>4200137</t>
  </si>
  <si>
    <t>E3MSJ4JHPNL5</t>
  </si>
  <si>
    <t>079883743</t>
  </si>
  <si>
    <t>4200884</t>
  </si>
  <si>
    <t>WJN8PA2LG2R8</t>
  </si>
  <si>
    <t>078318579</t>
  </si>
  <si>
    <t>4200845</t>
  </si>
  <si>
    <t>NUY6WKMWCGD9</t>
  </si>
  <si>
    <t>999999212</t>
  </si>
  <si>
    <t>052748097</t>
  </si>
  <si>
    <t>0000000</t>
  </si>
  <si>
    <t>1702997</t>
  </si>
  <si>
    <t>1907265</t>
  </si>
  <si>
    <t>1302807</t>
  </si>
  <si>
    <t>1908622</t>
  </si>
  <si>
    <t>4200765</t>
  </si>
  <si>
    <t>0302764</t>
  </si>
  <si>
    <t>4200766</t>
  </si>
  <si>
    <t>1200949</t>
  </si>
  <si>
    <t>0109003</t>
  </si>
  <si>
    <t>4900141</t>
  </si>
  <si>
    <t>4200800</t>
  </si>
  <si>
    <t>1196792</t>
  </si>
  <si>
    <t>NQ69JNTLAZ85</t>
  </si>
  <si>
    <t>NJJ6SM84XHE5</t>
  </si>
  <si>
    <t>FKXFHGB2DJW4</t>
  </si>
  <si>
    <t>CLM1FT3A8N49</t>
  </si>
  <si>
    <t>CCFKUMY8EM47</t>
  </si>
  <si>
    <t>UC9HM4TKLWJ6</t>
  </si>
  <si>
    <t>GSJ5H23H9EA7</t>
  </si>
  <si>
    <t>HGNNRLXN89S9</t>
  </si>
  <si>
    <t>ZWUNHCLSD2C8</t>
  </si>
  <si>
    <t>FJM6GVVMU1D8</t>
  </si>
  <si>
    <t>MRTENEYHUYG9</t>
  </si>
  <si>
    <t>EN5DU2S112L6</t>
  </si>
  <si>
    <t>E7CAD5NK67N9</t>
  </si>
  <si>
    <t>JGABM8KJ87L1</t>
  </si>
  <si>
    <t>K6A5KK4LACH5</t>
  </si>
  <si>
    <t>K3RBM4A7RMD4</t>
  </si>
  <si>
    <t>GU16ZP9KEVR4</t>
  </si>
  <si>
    <t>NBGQU1VMNGG7</t>
  </si>
  <si>
    <t>CQ6MS9Y1KG88</t>
  </si>
  <si>
    <t>QDPLTQLSE1D7</t>
  </si>
  <si>
    <t>NLAMFJ3T3UU5</t>
  </si>
  <si>
    <t>FSJSV4VGE9A8</t>
  </si>
  <si>
    <t>NNEQZL4AT6R1</t>
  </si>
  <si>
    <t>YCYJVBNNV1S5</t>
  </si>
  <si>
    <t>N1MHAG18U2C7</t>
  </si>
  <si>
    <t>DENVXCRBV1F8</t>
  </si>
  <si>
    <t>GQAADNZJFM66</t>
  </si>
  <si>
    <t>JCHCLJ1KKJZ3</t>
  </si>
  <si>
    <t>N5J3HBYNH8J4</t>
  </si>
  <si>
    <t>N3MXKSEKTLH7</t>
  </si>
  <si>
    <t>MXVUN5GASGH4</t>
  </si>
  <si>
    <r>
      <rPr>
        <b/>
        <sz val="11"/>
        <color theme="1"/>
        <rFont val="Calibri"/>
        <family val="2"/>
        <scheme val="minor"/>
      </rPr>
      <t>5.</t>
    </r>
    <r>
      <rPr>
        <sz val="11"/>
        <color theme="1"/>
        <rFont val="Calibri"/>
        <family val="2"/>
        <scheme val="minor"/>
      </rPr>
      <t xml:space="preserve">  Full-time equivalent (FTE) positions on September 30, 2021</t>
    </r>
  </si>
  <si>
    <t>SEPTEMBER 30 2022</t>
  </si>
  <si>
    <t>Previously rept:</t>
  </si>
  <si>
    <r>
      <rPr>
        <b/>
        <sz val="11"/>
        <color theme="1"/>
        <rFont val="Calibri"/>
        <family val="2"/>
        <scheme val="minor"/>
      </rPr>
      <t xml:space="preserve"> 1. </t>
    </r>
    <r>
      <rPr>
        <sz val="11"/>
        <color theme="1"/>
        <rFont val="Calibri"/>
        <family val="2"/>
        <scheme val="minor"/>
      </rPr>
      <t xml:space="preserve">  Total ESSER I SEA Reserve Expenditures in Prior Reporting Periods:</t>
    </r>
  </si>
  <si>
    <t>This value should reflect the total award under the CARES Act, inclusive of any changes to the total award that may have occurred within or prior to the current reporting period. For example, if an LEA received $1M in total ESSER I / CARES SEA Reserve funds in a prior reporting period, and no changes were made to the total SEA Reserve allocation to the LEA through the end of the current reporting period, the LEA should report $1M. If the total allocation to the LEA was reduced by $200K, and regardless of whether that eduction occurred within or prior to the current reporting period, the LEA should report $800K.</t>
  </si>
  <si>
    <r>
      <rPr>
        <b/>
        <sz val="11"/>
        <color theme="1"/>
        <rFont val="Calibri"/>
        <family val="2"/>
        <scheme val="minor"/>
      </rPr>
      <t xml:space="preserve"> 2.</t>
    </r>
    <r>
      <rPr>
        <sz val="11"/>
        <color theme="1"/>
        <rFont val="Calibri"/>
        <family val="2"/>
        <scheme val="minor"/>
      </rPr>
      <t xml:space="preserve">  Total amount reserved by the LEA from the ARP ESSER SEA Reserve – “Other”: </t>
    </r>
    <r>
      <rPr>
        <sz val="11"/>
        <color rgb="FF3333FF"/>
        <rFont val="Calibri"/>
        <family val="2"/>
        <scheme val="minor"/>
      </rPr>
      <t>(From 2.6a1d Above)</t>
    </r>
  </si>
  <si>
    <r>
      <t xml:space="preserve"> </t>
    </r>
    <r>
      <rPr>
        <b/>
        <sz val="11"/>
        <color theme="1"/>
        <rFont val="Calibri"/>
        <family val="2"/>
        <scheme val="minor"/>
      </rPr>
      <t>3.</t>
    </r>
    <r>
      <rPr>
        <sz val="11"/>
        <color theme="1"/>
        <rFont val="Calibri"/>
        <family val="2"/>
        <scheme val="minor"/>
      </rPr>
      <t xml:space="preserve">  Total amount expended by the LEA from the ARP ESSER SEA Reserve – “Other”: </t>
    </r>
    <r>
      <rPr>
        <sz val="11"/>
        <color rgb="FF3333FF"/>
        <rFont val="Calibri"/>
        <family val="2"/>
        <scheme val="minor"/>
      </rPr>
      <t>(From 2.6a2d Above)</t>
    </r>
  </si>
  <si>
    <r>
      <t xml:space="preserve"> </t>
    </r>
    <r>
      <rPr>
        <b/>
        <sz val="11"/>
        <color theme="1"/>
        <rFont val="Calibri"/>
        <family val="2"/>
        <scheme val="minor"/>
      </rPr>
      <t>4.</t>
    </r>
    <r>
      <rPr>
        <sz val="11"/>
        <color theme="1"/>
        <rFont val="Calibri"/>
        <family val="2"/>
        <scheme val="minor"/>
      </rPr>
      <t xml:space="preserve">  Uses of ARP ESSER SEA Reserve funds:</t>
    </r>
    <r>
      <rPr>
        <b/>
        <sz val="11"/>
        <color theme="1"/>
        <rFont val="Calibri"/>
        <family val="2"/>
        <scheme val="minor"/>
      </rPr>
      <t xml:space="preserve"> (Select Y or N)</t>
    </r>
  </si>
  <si>
    <r>
      <rPr>
        <b/>
        <sz val="11"/>
        <color theme="1"/>
        <rFont val="Calibri"/>
        <family val="2"/>
        <scheme val="minor"/>
      </rPr>
      <t xml:space="preserve"> 1</t>
    </r>
    <r>
      <rPr>
        <sz val="11"/>
        <color theme="1"/>
        <rFont val="Calibri"/>
        <family val="2"/>
        <scheme val="minor"/>
      </rPr>
      <t>.  Total ESSER I Expenditures in Prior Reporting Periods:</t>
    </r>
  </si>
  <si>
    <r>
      <t xml:space="preserve"> </t>
    </r>
    <r>
      <rPr>
        <b/>
        <sz val="11"/>
        <color theme="1"/>
        <rFont val="Calibri"/>
        <family val="2"/>
        <scheme val="minor"/>
      </rPr>
      <t>1</t>
    </r>
    <r>
      <rPr>
        <sz val="11"/>
        <color theme="1"/>
        <rFont val="Calibri"/>
        <family val="2"/>
        <scheme val="minor"/>
      </rPr>
      <t>.  Total ESSER II Expenditures in Prior Reporting Periods:</t>
    </r>
    <r>
      <rPr>
        <sz val="11"/>
        <color rgb="FF3333FF"/>
        <rFont val="Calibri"/>
        <family val="2"/>
        <scheme val="minor"/>
      </rPr>
      <t xml:space="preserve"> </t>
    </r>
  </si>
  <si>
    <r>
      <t xml:space="preserve"> </t>
    </r>
    <r>
      <rPr>
        <b/>
        <sz val="11"/>
        <color theme="1"/>
        <rFont val="Calibri"/>
        <family val="2"/>
        <scheme val="minor"/>
      </rPr>
      <t>2</t>
    </r>
    <r>
      <rPr>
        <sz val="11"/>
        <color theme="1"/>
        <rFont val="Calibri"/>
        <family val="2"/>
        <scheme val="minor"/>
      </rPr>
      <t>.  Remaining ESSER II Funds:</t>
    </r>
    <r>
      <rPr>
        <sz val="11"/>
        <color rgb="FF3333FF"/>
        <rFont val="Calibri"/>
        <family val="2"/>
        <scheme val="minor"/>
      </rPr>
      <t xml:space="preserve"> (Pre-Calculated Based on 3.a2 - 3.b15B - 3.b41)</t>
    </r>
  </si>
  <si>
    <r>
      <t xml:space="preserve"> </t>
    </r>
    <r>
      <rPr>
        <b/>
        <sz val="11"/>
        <color theme="1"/>
        <rFont val="Calibri"/>
        <family val="2"/>
        <scheme val="minor"/>
      </rPr>
      <t xml:space="preserve">3. </t>
    </r>
    <r>
      <rPr>
        <sz val="11"/>
        <color theme="1"/>
        <rFont val="Calibri"/>
        <family val="2"/>
        <scheme val="minor"/>
      </rPr>
      <t xml:space="preserve"> Planned Uses of Remaining ESSER II Mandatory Subgrant Funds:</t>
    </r>
    <r>
      <rPr>
        <sz val="11"/>
        <color rgb="FFFF0000"/>
        <rFont val="Calibri"/>
        <family val="2"/>
        <scheme val="minor"/>
      </rPr>
      <t xml:space="preserve"> (Must Equal 100%)</t>
    </r>
  </si>
  <si>
    <t>AMOUNT EXPENDED PRIOR PERIODS</t>
  </si>
  <si>
    <r>
      <t xml:space="preserve"> </t>
    </r>
    <r>
      <rPr>
        <b/>
        <sz val="11"/>
        <color theme="1"/>
        <rFont val="Calibri"/>
        <family val="2"/>
        <scheme val="minor"/>
      </rPr>
      <t>1</t>
    </r>
    <r>
      <rPr>
        <sz val="11"/>
        <color theme="1"/>
        <rFont val="Calibri"/>
        <family val="2"/>
        <scheme val="minor"/>
      </rPr>
      <t>.  Total ARP ESSER Expenditures in Prior Reporting Periods:</t>
    </r>
    <r>
      <rPr>
        <sz val="11"/>
        <color rgb="FF3333FF"/>
        <rFont val="Calibri"/>
        <family val="2"/>
        <scheme val="minor"/>
      </rPr>
      <t xml:space="preserve"> </t>
    </r>
  </si>
  <si>
    <r>
      <rPr>
        <b/>
        <sz val="11"/>
        <color theme="1"/>
        <rFont val="Calibri"/>
        <family val="2"/>
        <scheme val="minor"/>
      </rPr>
      <t xml:space="preserve"> 3. </t>
    </r>
    <r>
      <rPr>
        <sz val="11"/>
        <color theme="1"/>
        <rFont val="Calibri"/>
        <family val="2"/>
        <scheme val="minor"/>
      </rPr>
      <t xml:space="preserve"> Planned Uses of Remaining ARP ESSER Mandatory Subgrant Funds: </t>
    </r>
    <r>
      <rPr>
        <sz val="11"/>
        <color rgb="FFFF0000"/>
        <rFont val="Calibri"/>
        <family val="2"/>
        <scheme val="minor"/>
      </rPr>
      <t>(Must Equal 100%)</t>
    </r>
  </si>
  <si>
    <r>
      <rPr>
        <b/>
        <sz val="11"/>
        <color theme="1"/>
        <rFont val="Calibri"/>
        <family val="2"/>
        <scheme val="minor"/>
      </rPr>
      <t xml:space="preserve"> 2.</t>
    </r>
    <r>
      <rPr>
        <sz val="11"/>
        <color theme="1"/>
        <rFont val="Calibri"/>
        <family val="2"/>
        <scheme val="minor"/>
      </rPr>
      <t xml:space="preserve">  Remaining ARP ESSER Funds: </t>
    </r>
    <r>
      <rPr>
        <sz val="11"/>
        <color rgb="FF3333FF"/>
        <rFont val="Calibri"/>
        <family val="2"/>
        <scheme val="minor"/>
      </rPr>
      <t>(Pre-Calculated Based on 3.a3 - 3.b15C - 3.B15d - 3.b51)</t>
    </r>
  </si>
  <si>
    <t xml:space="preserve"> These values should reflect the total awards under the ARP Act, inclusive of any changes to the total awards that may have occurred within or prior to the current reporting period. For example, if an LEA received $1M in total ARP ESSER SEA Reserve funds from the set-aside to address learning loss in a prior reporting period, and no changes were made to the SEA Reserve allocation to the LEA through the end of the current reporting period, the LEA should report $1M. If the allocation to the LEA was reduced by $200K, and regardless of whether that reduction occurred within or prior to the current reporting period, the LEA should report $800K.</t>
  </si>
  <si>
    <t>These values should reflect the total mandatory subgrant awards under the respective Act (CARES, CRRSAA or ARP), inclusive of any changes to the total award that may have occurred within or prior to the current reporting period. For example, if an LEA received $1M in total ESSER I /CARES mandatory subgrant funds in a prior reporting period, and no changes were made to the total mandatory subgrant allocation to the LEA through the end of the current reporting period, the LEA should report $1M. If the total allocation to the LEA was reduced by $200K, and regardless of whether that reduction occurred within or prior to  the current reporting period, the LEA should report $800K.</t>
  </si>
  <si>
    <r>
      <t xml:space="preserve">5.a Provide the number of full-time equivalent (FTE) positions for the listed reporting dates.  </t>
    </r>
    <r>
      <rPr>
        <b/>
        <sz val="11"/>
        <color rgb="FFFF0000"/>
        <rFont val="Calibri"/>
        <family val="2"/>
        <scheme val="minor"/>
      </rPr>
      <t>(PRRIs/APSs Only)</t>
    </r>
    <r>
      <rPr>
        <sz val="11"/>
        <color rgb="FFFF0000"/>
        <rFont val="Calibri"/>
        <family val="2"/>
        <scheme val="minor"/>
      </rPr>
      <t xml:space="preserve">  </t>
    </r>
    <r>
      <rPr>
        <i/>
        <sz val="11"/>
        <color theme="1"/>
        <rFont val="Calibri"/>
        <family val="2"/>
        <scheme val="minor"/>
      </rPr>
      <t>Number of FTE positions includes all staff regardless of whether the position is funded by Federal, State, local, or other funds; and equals the sum of the number of full-time positions plus the full-time equivalent of the number of part-time positions.)</t>
    </r>
  </si>
  <si>
    <r>
      <t>4.b1 ESSER (ESSER I, ESSER II and/or ARP ESSER) funds to support learning recovery or acceleration for student groups</t>
    </r>
    <r>
      <rPr>
        <b/>
        <sz val="11"/>
        <color rgb="FFFF0000"/>
        <rFont val="Calibri"/>
        <family val="2"/>
        <scheme val="minor"/>
      </rPr>
      <t xml:space="preserve"> (All LEAs)</t>
    </r>
  </si>
  <si>
    <r>
      <t>3.d4  In the space below, please describe how the selected activities or interventions address the disproportionate impact of COVID-19 on each listed underserved student groups, including each major racial and ethnic group, children from low-income families, children with disabilities, English learners, migratory students, students experiencing homelessness, youth in foster care, and other groups disproportionately impacted by the pandemic that have been identified by the SEA.</t>
    </r>
    <r>
      <rPr>
        <sz val="11"/>
        <color rgb="FFFF0000"/>
        <rFont val="Calibri"/>
        <family val="2"/>
        <scheme val="minor"/>
      </rPr>
      <t xml:space="preserve">  </t>
    </r>
    <r>
      <rPr>
        <b/>
        <sz val="11"/>
        <color rgb="FFFF0000"/>
        <rFont val="Calibri"/>
        <family val="2"/>
        <scheme val="minor"/>
      </rPr>
      <t>(SDs/CSs Only)</t>
    </r>
    <r>
      <rPr>
        <sz val="11"/>
        <color rgb="FFFF0000"/>
        <rFont val="Calibri"/>
        <family val="2"/>
        <scheme val="minor"/>
      </rPr>
      <t xml:space="preserve"> (Note:  3000 Character Limit)</t>
    </r>
  </si>
  <si>
    <r>
      <t>3.d3  ARP ESSER Set-Aside Funds for Activities and Interventions</t>
    </r>
    <r>
      <rPr>
        <sz val="11"/>
        <color rgb="FFFF0000"/>
        <rFont val="Calibri"/>
        <family val="2"/>
        <scheme val="minor"/>
      </rPr>
      <t xml:space="preserve"> </t>
    </r>
    <r>
      <rPr>
        <b/>
        <sz val="11"/>
        <color rgb="FFFF0000"/>
        <rFont val="Calibri"/>
        <family val="2"/>
        <scheme val="minor"/>
      </rPr>
      <t>(SDs/CSs Only)</t>
    </r>
  </si>
  <si>
    <r>
      <t xml:space="preserve">3.d2 Total expenditures of ARP ESSER LEA Reserve in this reporting period </t>
    </r>
    <r>
      <rPr>
        <b/>
        <sz val="11"/>
        <color rgb="FFFF0000"/>
        <rFont val="Calibri"/>
        <family val="2"/>
        <scheme val="minor"/>
      </rPr>
      <t>(SDs/CSs Only)</t>
    </r>
  </si>
  <si>
    <r>
      <t>3.b10 LEA Hiring and Retention of Specific Positions with ESSER I, ESSER II, and/or ARP ESSER LEA Mandatory and SEA Reserve Funds</t>
    </r>
    <r>
      <rPr>
        <b/>
        <sz val="11"/>
        <color rgb="FFFF0000"/>
        <rFont val="Calibri"/>
        <family val="2"/>
        <scheme val="minor"/>
      </rPr>
      <t xml:space="preserve"> (All LEAs)</t>
    </r>
  </si>
  <si>
    <r>
      <t xml:space="preserve">3.b9 Reengaging Students Activities </t>
    </r>
    <r>
      <rPr>
        <b/>
        <sz val="11"/>
        <color rgb="FFFF0000"/>
        <rFont val="Calibri"/>
        <family val="2"/>
        <scheme val="minor"/>
      </rPr>
      <t>(All LEAs)</t>
    </r>
  </si>
  <si>
    <r>
      <t xml:space="preserve">3.b8 Reengaging Students </t>
    </r>
    <r>
      <rPr>
        <b/>
        <sz val="11"/>
        <color rgb="FFFF0000"/>
        <rFont val="Calibri"/>
        <family val="2"/>
        <scheme val="minor"/>
      </rPr>
      <t>(All LEAs)</t>
    </r>
  </si>
  <si>
    <r>
      <t>3.b7 ESSER Funds to Provide Internet Access</t>
    </r>
    <r>
      <rPr>
        <b/>
        <sz val="11"/>
        <color rgb="FFFF0000"/>
        <rFont val="Calibri"/>
        <family val="2"/>
        <scheme val="minor"/>
      </rPr>
      <t xml:space="preserve"> (All LEAs)</t>
    </r>
  </si>
  <si>
    <r>
      <t xml:space="preserve">3.b6 Maintaining Safe In-Person Instruction </t>
    </r>
    <r>
      <rPr>
        <b/>
        <sz val="11"/>
        <color rgb="FFFF0000"/>
        <rFont val="Calibri"/>
        <family val="2"/>
        <scheme val="minor"/>
      </rPr>
      <t>(All LEAs)</t>
    </r>
  </si>
  <si>
    <r>
      <t xml:space="preserve">3.b5 Planned Uses of Remaining ARP ESSER Funds </t>
    </r>
    <r>
      <rPr>
        <b/>
        <sz val="11"/>
        <color rgb="FFFF0000"/>
        <rFont val="Calibri"/>
        <family val="2"/>
        <scheme val="minor"/>
      </rPr>
      <t>(SDs/CSs Only)</t>
    </r>
  </si>
  <si>
    <r>
      <t xml:space="preserve">3.b4 Planned Uses of Remaining ESSER II Funds </t>
    </r>
    <r>
      <rPr>
        <b/>
        <sz val="11"/>
        <color rgb="FFFF0000"/>
        <rFont val="Calibri"/>
        <family val="2"/>
        <scheme val="minor"/>
      </rPr>
      <t>(SD/CSs Only)</t>
    </r>
  </si>
  <si>
    <r>
      <t xml:space="preserve">3.b3 Planned Uses of Remaining ESSER I Funds </t>
    </r>
    <r>
      <rPr>
        <b/>
        <sz val="11"/>
        <color rgb="FFFF0000"/>
        <rFont val="Calibri"/>
        <family val="2"/>
        <scheme val="minor"/>
      </rPr>
      <t>(SDs/CSs Only)</t>
    </r>
  </si>
  <si>
    <r>
      <t xml:space="preserve">3.a Provide the amount of the mandatory subgrant awarded to each LEA from the ESSER I, ESSER II, and ARP ESSER awards, respectively:  </t>
    </r>
    <r>
      <rPr>
        <b/>
        <sz val="11"/>
        <color rgb="FFFF0000"/>
        <rFont val="Calibri"/>
        <family val="2"/>
        <scheme val="minor"/>
      </rPr>
      <t>(SDs/CSs Only)</t>
    </r>
  </si>
  <si>
    <r>
      <t xml:space="preserve">2.6c Planned Uses of Remaining ARP ESSER SEA Reserve Awards – Other Use </t>
    </r>
    <r>
      <rPr>
        <b/>
        <sz val="11"/>
        <color rgb="FFFF0000"/>
        <rFont val="Calibri"/>
        <family val="2"/>
        <scheme val="minor"/>
      </rPr>
      <t>(All LEAs)</t>
    </r>
  </si>
  <si>
    <r>
      <t xml:space="preserve">2.6b ARP ESSER SEA Reserve Awards – Other Use </t>
    </r>
    <r>
      <rPr>
        <b/>
        <sz val="11"/>
        <color rgb="FFFF0000"/>
        <rFont val="Calibri"/>
        <family val="2"/>
        <scheme val="minor"/>
      </rPr>
      <t>(All LEAs)</t>
    </r>
  </si>
  <si>
    <r>
      <t xml:space="preserve">2.6a ARP ESSER SEA Reserve Awards to LEAs </t>
    </r>
    <r>
      <rPr>
        <b/>
        <sz val="11"/>
        <color rgb="FFFF0000"/>
        <rFont val="Calibri"/>
        <family val="2"/>
        <scheme val="minor"/>
      </rPr>
      <t>(All LEAs)</t>
    </r>
  </si>
  <si>
    <r>
      <t xml:space="preserve">2.4b Planned Uses of Remaining ESSER I SEA Reserve Awards to LEAs </t>
    </r>
    <r>
      <rPr>
        <b/>
        <sz val="11"/>
        <color rgb="FFFF0000"/>
        <rFont val="Calibri"/>
        <family val="2"/>
        <scheme val="minor"/>
      </rPr>
      <t>(SDs Only)</t>
    </r>
  </si>
  <si>
    <r>
      <t xml:space="preserve">2.4a ESSER I SEA Reserve Awards to LEAs </t>
    </r>
    <r>
      <rPr>
        <b/>
        <sz val="11"/>
        <color rgb="FFFF0000"/>
        <rFont val="Calibri"/>
        <family val="2"/>
        <scheme val="minor"/>
      </rPr>
      <t>(SDs Only)</t>
    </r>
  </si>
  <si>
    <t>PRIOR EXPENDITURES</t>
  </si>
  <si>
    <t>SD/CS only</t>
  </si>
  <si>
    <t>All LEAs</t>
  </si>
  <si>
    <t>SD only</t>
  </si>
  <si>
    <t>Prior expenditures</t>
  </si>
  <si>
    <t>ESSER I RESERVE</t>
  </si>
  <si>
    <t>ARP ESSER RESERVE</t>
  </si>
  <si>
    <t>AWARDED</t>
  </si>
  <si>
    <t>LL</t>
  </si>
  <si>
    <t>SUMMER</t>
  </si>
  <si>
    <t>AFTER</t>
  </si>
  <si>
    <t>STAFF FTE SEPT 2018</t>
  </si>
  <si>
    <t>STAFF FTE SEPT 2019</t>
  </si>
  <si>
    <t>STAFF FTE MARCH 2020</t>
  </si>
  <si>
    <t>STAFF FTE SEPT 2020</t>
  </si>
  <si>
    <t>STAFF FTE SEPT 2021</t>
  </si>
  <si>
    <t>STAFF FTE SEPT 2022</t>
  </si>
  <si>
    <t>NA</t>
  </si>
  <si>
    <t>Prev Rept</t>
  </si>
  <si>
    <t>PRRI/APS only</t>
  </si>
  <si>
    <t xml:space="preserve"> </t>
  </si>
  <si>
    <r>
      <t xml:space="preserve"> </t>
    </r>
    <r>
      <rPr>
        <b/>
        <sz val="11"/>
        <color theme="1"/>
        <rFont val="Calibri"/>
        <family val="2"/>
        <scheme val="minor"/>
      </rPr>
      <t>1.</t>
    </r>
    <r>
      <rPr>
        <sz val="11"/>
        <color theme="1"/>
        <rFont val="Calibri"/>
        <family val="2"/>
        <scheme val="minor"/>
      </rPr>
      <t xml:space="preserve">  Remaining ARP ESSER SEA Reserve Funds - Other </t>
    </r>
    <r>
      <rPr>
        <sz val="11"/>
        <color rgb="FF3333FF"/>
        <rFont val="Calibri"/>
        <family val="2"/>
        <scheme val="minor"/>
      </rPr>
      <t>(Pre-Calculated Based On 2.6b2 - 2.6b1 - 2.6b3)</t>
    </r>
  </si>
  <si>
    <r>
      <rPr>
        <b/>
        <sz val="11"/>
        <color theme="1"/>
        <rFont val="Calibri"/>
        <family val="2"/>
        <scheme val="minor"/>
      </rPr>
      <t xml:space="preserve"> 1.</t>
    </r>
    <r>
      <rPr>
        <sz val="11"/>
        <color theme="1"/>
        <rFont val="Calibri"/>
        <family val="2"/>
        <scheme val="minor"/>
      </rPr>
      <t xml:space="preserve">  Total ARP ESSER SEA Reserve - "Other" Expenditures in Prior Reporting Periods:</t>
    </r>
  </si>
  <si>
    <r>
      <t xml:space="preserve">3.d1 The total amount reserved by the LEA to address the impact of learning loss (note: this value must be at least 20% of the value reported in 3a for ARP ESSER) </t>
    </r>
    <r>
      <rPr>
        <b/>
        <sz val="11"/>
        <color rgb="FFFF0000"/>
        <rFont val="Calibri"/>
        <family val="2"/>
        <scheme val="minor"/>
      </rPr>
      <t>(SDs/CSs)</t>
    </r>
  </si>
  <si>
    <t>LEA RESERVE</t>
  </si>
  <si>
    <t>RESERVED</t>
  </si>
  <si>
    <t>EXPENDED</t>
  </si>
  <si>
    <r>
      <rPr>
        <b/>
        <sz val="11"/>
        <color theme="1"/>
        <rFont val="Calibri"/>
        <family val="2"/>
        <scheme val="minor"/>
      </rPr>
      <t>1.</t>
    </r>
    <r>
      <rPr>
        <sz val="11"/>
        <color theme="1"/>
        <rFont val="Calibri"/>
        <family val="2"/>
        <scheme val="minor"/>
      </rPr>
      <t xml:space="preserve">  Total expenditures of ARP ESSER LEA Reserve in this reporting period:  (3.B1.D Total)</t>
    </r>
  </si>
  <si>
    <t>July 1 2022 - June 30 2023</t>
  </si>
  <si>
    <r>
      <t>3. After saving the file, click on the "</t>
    </r>
    <r>
      <rPr>
        <b/>
        <sz val="14"/>
        <color theme="1"/>
        <rFont val="Calibri"/>
        <family val="2"/>
        <scheme val="minor"/>
      </rPr>
      <t>PIMS Input Page</t>
    </r>
    <r>
      <rPr>
        <sz val="14"/>
        <color theme="1"/>
        <rFont val="Calibri"/>
        <family val="2"/>
        <scheme val="minor"/>
      </rPr>
      <t>":
     a. On the toolbar click on "File".
     b. Click on "Save As".
     c. Name the file. The required standard naming convention is AUN_DISTRICT_FACT_DATE&amp;TIME.
          Example: 123456789_DISTRICT_FACT_202403160800
     d. Under "Save as Type" select "CSV (comma delimited) (*.csv)".
     e. Click on "Save".</t>
    </r>
  </si>
  <si>
    <t>a.  Building and facilities upgrades and maintenance, including ventilation systems and new construction</t>
  </si>
  <si>
    <t>b.  Assistance with meals for students</t>
  </si>
  <si>
    <t>c.  Cleaning and/or sanitization supplies</t>
  </si>
  <si>
    <t>d.  Temporary classroom space to support social distancing</t>
  </si>
  <si>
    <t>e.  Temporary or additional transportation services to support social distancing to and from school</t>
  </si>
  <si>
    <t>f.  Capacity-building to improve disaster preparedness and response efforts, including coordination with State, local, Tribal, and territorial public health departments, and other relevant agencies to improve coordinated responses to prevent, prepare for, and respond to COVID-19</t>
  </si>
  <si>
    <t>g.  Other health protocols not listed above and aligned to guidance from the Centers for Disease Control and Prevention (CDC) such as: vaccines for staff and/or students, COVID-19 testing for staff and/or students, contact-tracing, masks</t>
  </si>
  <si>
    <t>2.   Meeting Students’ Academic, Social, Emotional, and Other Needs Excluding Mental Health Supports</t>
  </si>
  <si>
    <t>h.  Extended learning and/or summer learning</t>
  </si>
  <si>
    <t>i.  Tutoring</t>
  </si>
  <si>
    <t>m. Early Childhood Programs</t>
  </si>
  <si>
    <t>n.  Hardware and software</t>
  </si>
  <si>
    <t>k.  Universal screening, academic assessments, and intervention data systems, such as early warning systems and/or opportunities to learn data systems</t>
  </si>
  <si>
    <t>j.  Additional staffing and/or activities to identify and/or respond to unique student needs and/or provide targeted support for underserved student groups, including each major racial and ethnic group, children from low-income families, children with disabilities, English learners, LGBTQ+ students, migratory students, students experiencing homelessness, youth in foster care, and other groups disproportionately impacted by the pandemic that have been identified by the SEA</t>
  </si>
  <si>
    <t>l.  Improved coordination of services for students with multiple types of needs, such as full-service community schools or improved coordination with partner agencies, such as the foster care services</t>
  </si>
  <si>
    <t>o.  Wi-Fi, broadband, or other connectivity</t>
  </si>
  <si>
    <t>p.  Curriculum adoption and learning materials</t>
  </si>
  <si>
    <t>q.  Core staff capacity building / training to increase instructional quality and advance equity</t>
  </si>
  <si>
    <t>r.  Investments in talent pipelines for teachers and/or classified staff</t>
  </si>
  <si>
    <t>3.   Mental Health Supports for Students and Staff</t>
  </si>
  <si>
    <t>s.  Additional staffing and/or activities to assess and support social-emotional well-being, including mental health, for students, educators and/or families</t>
  </si>
  <si>
    <t>t.  Any activity not described above that is authorized by the McKinney-Vento Homeless Assistance Act</t>
  </si>
  <si>
    <t>u.  Any activity not described above that is authorized by the Elementary and Secondary Education Act of 1965</t>
  </si>
  <si>
    <t>v.  Any activity not described above that is authorized by the Individuals with Disabilities Education Act</t>
  </si>
  <si>
    <t>w.  Any activity not described above that is authorized by the Adult Education and Family Literacy Act</t>
  </si>
  <si>
    <t>x.  Any activity not described above that is authorized by the Carl D. Perkins Career and Technical Education Act of 2006</t>
  </si>
  <si>
    <t>y.  Other activities not described above that are necessary to maintain the operation of and continuity of services in local educational agencies and continuing to employ existing staff of the local educational agency</t>
  </si>
  <si>
    <t xml:space="preserve">3.b2 Provide the amount of the LEA expenditures by ESSER Subgrant fund and activity for the current reporting period. </t>
  </si>
  <si>
    <r>
      <t xml:space="preserve">4.c1 Please provide the count of FTE staff assigned to serve each school in this LEA, regardless of funding source, as of September 30, 2023. </t>
    </r>
    <r>
      <rPr>
        <b/>
        <sz val="11"/>
        <color rgb="FFFF0000"/>
        <rFont val="Calibri"/>
        <family val="2"/>
        <scheme val="minor"/>
      </rPr>
      <t>(PRRIs /APSs Only)</t>
    </r>
  </si>
  <si>
    <r>
      <rPr>
        <b/>
        <sz val="11"/>
        <color theme="1"/>
        <rFont val="Calibri"/>
        <family val="2"/>
        <scheme val="minor"/>
      </rPr>
      <t>6.</t>
    </r>
    <r>
      <rPr>
        <sz val="11"/>
        <color theme="1"/>
        <rFont val="Calibri"/>
        <family val="2"/>
        <scheme val="minor"/>
      </rPr>
      <t xml:space="preserve">  Full-time equivalent (FTE) positions on September 30, 2022</t>
    </r>
  </si>
  <si>
    <r>
      <rPr>
        <b/>
        <sz val="11"/>
        <color theme="1"/>
        <rFont val="Calibri"/>
        <family val="2"/>
        <scheme val="minor"/>
      </rPr>
      <t>7.</t>
    </r>
    <r>
      <rPr>
        <sz val="11"/>
        <color theme="1"/>
        <rFont val="Calibri"/>
        <family val="2"/>
        <scheme val="minor"/>
      </rPr>
      <t xml:space="preserve">  Full-time equivalent (FTE) positions on September 30, 2023*</t>
    </r>
  </si>
  <si>
    <r>
      <rPr>
        <b/>
        <sz val="11"/>
        <color theme="1"/>
        <rFont val="Calibri"/>
        <family val="2"/>
        <scheme val="minor"/>
      </rPr>
      <t xml:space="preserve"> 1.</t>
    </r>
    <r>
      <rPr>
        <sz val="11"/>
        <color theme="1"/>
        <rFont val="Calibri"/>
        <family val="2"/>
        <scheme val="minor"/>
      </rPr>
      <t xml:space="preserve">  Which activities or interventions did the LEA implement to satisfy the LEA’s mandatory set-aside requirements of ARP ESSER funds, which respond to students’ academic, social, and emotional needs and address the disproportionate impact of COVID-19 on underserved student groups, including each major racial and ethnic group, children from low-income families, children with disabilities, English learners, migratory students, students experiencing homelessness, youth in foster care, and other groups disproportionately impacted by the pandemic that have been identified by the SEA (e.g., youth involved in the criminal justice system, students who have missed the most in-person instruction during the 2019-2020 and 2020-2021 school years, students who did not consistently participate in remote instruction when offered during school building closures, and LGBTQ+ students):  </t>
    </r>
    <r>
      <rPr>
        <b/>
        <sz val="11"/>
        <color theme="1"/>
        <rFont val="Calibri"/>
        <family val="2"/>
        <scheme val="minor"/>
      </rPr>
      <t>(provide expenditure detail (the amount expended by activity) rather than marking Y/N)</t>
    </r>
  </si>
  <si>
    <t>Expenditures from ARP ESSER Set Aside for Learning Loss</t>
  </si>
  <si>
    <t>SEPTEMBER 30 2023</t>
  </si>
  <si>
    <t>3.B2 LEA EXPENDITURES</t>
  </si>
  <si>
    <t>BUILDING UPGRADES</t>
  </si>
  <si>
    <t>MEALS</t>
  </si>
  <si>
    <t>CLEANING</t>
  </si>
  <si>
    <t>TEMP CLASSROOMS</t>
  </si>
  <si>
    <t>TRANSPORTATION</t>
  </si>
  <si>
    <t>CAPACITY</t>
  </si>
  <si>
    <t>EXTENDED LEARNING</t>
  </si>
  <si>
    <t>STUDENT NEEDS</t>
  </si>
  <si>
    <t>HARDWARE SOFTWARE</t>
  </si>
  <si>
    <t>WIFI</t>
  </si>
  <si>
    <t>TALENT PIPELINE</t>
  </si>
  <si>
    <t>STAFF CAPACITY</t>
  </si>
  <si>
    <t>ESEA</t>
  </si>
  <si>
    <t>IDEA</t>
  </si>
  <si>
    <t>AEFLA</t>
  </si>
  <si>
    <t>PERKINS</t>
  </si>
  <si>
    <t>Amounts must be greater than $1. If $0, leave blank.</t>
  </si>
  <si>
    <t>Accounting Object</t>
  </si>
  <si>
    <r>
      <t xml:space="preserve">A.  Total Amount </t>
    </r>
    <r>
      <rPr>
        <b/>
        <u/>
        <sz val="11"/>
        <color theme="1"/>
        <rFont val="Calibri"/>
        <family val="2"/>
        <scheme val="minor"/>
      </rPr>
      <t>Expended</t>
    </r>
    <r>
      <rPr>
        <b/>
        <sz val="11"/>
        <color theme="1"/>
        <rFont val="Calibri"/>
        <family val="2"/>
        <scheme val="minor"/>
      </rPr>
      <t xml:space="preserve"> by Accounting Object</t>
    </r>
  </si>
  <si>
    <r>
      <t xml:space="preserve">B.  Total Amount </t>
    </r>
    <r>
      <rPr>
        <b/>
        <u/>
        <sz val="11"/>
        <color theme="1"/>
        <rFont val="Calibri"/>
        <family val="2"/>
        <scheme val="minor"/>
      </rPr>
      <t>Expended</t>
    </r>
    <r>
      <rPr>
        <b/>
        <sz val="11"/>
        <color theme="1"/>
        <rFont val="Calibri"/>
        <family val="2"/>
        <scheme val="minor"/>
      </rPr>
      <t xml:space="preserve"> by Accounting Object</t>
    </r>
  </si>
  <si>
    <r>
      <t xml:space="preserve">C.  Total Amount </t>
    </r>
    <r>
      <rPr>
        <b/>
        <u/>
        <sz val="11"/>
        <color theme="1"/>
        <rFont val="Calibri"/>
        <family val="2"/>
        <scheme val="minor"/>
      </rPr>
      <t>Expended</t>
    </r>
    <r>
      <rPr>
        <b/>
        <sz val="11"/>
        <color theme="1"/>
        <rFont val="Calibri"/>
        <family val="2"/>
        <scheme val="minor"/>
      </rPr>
      <t xml:space="preserve"> by Accounting Object</t>
    </r>
  </si>
  <si>
    <t>Expenditures should not be
duplicated in C and D.</t>
  </si>
  <si>
    <t>River Valley SD</t>
  </si>
  <si>
    <t>Knoch SD</t>
  </si>
  <si>
    <t>July 1 2022 - September 30 2022</t>
  </si>
  <si>
    <t xml:space="preserve">c.  If yes, how many additional students or slots were funded with ESSER I, ESSER II or ARP ESSER in the most recent school year?: </t>
  </si>
  <si>
    <r>
      <t xml:space="preserve">a.  Did this LEA enhance its early childhood program? </t>
    </r>
    <r>
      <rPr>
        <b/>
        <sz val="11"/>
        <color theme="1"/>
        <rFont val="Calibri"/>
        <family val="2"/>
        <scheme val="minor"/>
      </rPr>
      <t>(Select Y or N)</t>
    </r>
  </si>
  <si>
    <r>
      <t xml:space="preserve">b.  Did this LEA expand its early childhood program? </t>
    </r>
    <r>
      <rPr>
        <b/>
        <sz val="11"/>
        <color theme="1"/>
        <rFont val="Calibri"/>
        <family val="2"/>
        <scheme val="minor"/>
      </rPr>
      <t>(Select Y or N)</t>
    </r>
  </si>
  <si>
    <t>d.  Provide the total unique headcount of students enrolled in an early childhood education program within the LEA</t>
  </si>
  <si>
    <t xml:space="preserve">Number of Students Participating in the Subgroup </t>
  </si>
  <si>
    <t xml:space="preserve">What are the LEA’s planned uses of remaining ESSER II mandatory subgrant funds? (Provide the percentage of remaining funds planned for the below expenditure categories. </t>
  </si>
  <si>
    <t>2.  Indicate the total number of these specific positions supported with any of the ESSER funds for the following positions for the reporting period.  Support indicates salaries and/or benefits were partially or fully paid with ESSER funds. (Note, ESSER refers to ESSER I, ESSER II, and ARP ESSER funds and includes both mandatory subgrants and SEA Reserve awards)</t>
  </si>
  <si>
    <t>How did this LEA use ESSER (ESSER I, ESSER II and/or ARP ESSER) funds to support learning recovery or acceleration for student groups who were disproportionately impacted by the COVID-19 pandemic? (Note, ESSER refers to ESSER I, ESSER II, and ARP ESSER funds and includes both mandatory subgrants and SEA Reserve awards.)</t>
  </si>
  <si>
    <t>3.c Did this LEA allocate some portion of ESSER funds to schools in this reporting period? Note, ESSER refers to ESSER I, ESSER II, and ARP ESSER funds and includes both mandatory subgrants and SEA Reserve awards  (All LEAS)</t>
  </si>
  <si>
    <r>
      <t xml:space="preserve">e.  Indicate the number of students from that student group that </t>
    </r>
    <r>
      <rPr>
        <b/>
        <sz val="11"/>
        <color theme="1"/>
        <rFont val="Calibri"/>
        <family val="2"/>
        <scheme val="minor"/>
      </rPr>
      <t>participated</t>
    </r>
    <r>
      <rPr>
        <sz val="11"/>
        <color theme="1"/>
        <rFont val="Calibri"/>
        <family val="2"/>
        <scheme val="minor"/>
      </rPr>
      <t xml:space="preserve"> in this activity: </t>
    </r>
  </si>
  <si>
    <t>Report any expenditure ONLY ONCE in the table below; All cells in each column should sum to the total expended by the LEA (or unitary SEA) in this reporting period. Please use the most appropriate and most specific applicable activity for each expenditure.expenditure. See Appendix D for examples of expenditures that should be counted within the four main expenditure categories.</t>
  </si>
  <si>
    <t>Report any expenditure ONLY ONCE in the table below; All cells in each column should sum to the total expended by the LEA (or unitary SEA) in this reporting period. Please use the most appropriate and most specific applicable expenditure category/object for each expenditure. See Appendix D for examples of expenditures that should be counted within the four main expenditure categories.</t>
  </si>
  <si>
    <t>v4.3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</si>
</sst>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164" formatCode="[&lt;=9999999]###\-####;\(###\)\ ###\-####"/>
    <numFmt numFmtId="165" formatCode="#,##0.0_);[Red]\(#,##0.0\)"/>
    <numFmt numFmtId="166" formatCode="yyyy\-mm\-dd"/>
    <numFmt numFmtId="167" formatCode="0.00_);[Red]\(0.00\)"/>
    <numFmt numFmtId="168" formatCode="0.0"/>
    <numFmt numFmtId="169" formatCode="0.00;[Red]0.00"/>
    <numFmt numFmtId="170" formatCode="0.0;[Red]0.0"/>
    <numFmt numFmtId="171" formatCode="0_);[Red]\(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1"/>
      <color rgb="FF000000"/>
      <name val="Calibri"/>
      <family val="2"/>
      <scheme val="minor"/>
    </font>
    <font>
      <u/>
      <sz val="11"/>
      <color theme="10"/>
      <name val="Calibri"/>
      <family val="2"/>
      <scheme val="minor"/>
    </font>
    <font>
      <sz val="8"/>
      <color theme="1"/>
      <name val="Calibri"/>
      <family val="2"/>
      <scheme val="minor"/>
    </font>
    <font>
      <b/>
      <u/>
      <sz val="11"/>
      <color theme="1"/>
      <name val="Calibri"/>
      <family val="2"/>
      <scheme val="minor"/>
    </font>
    <font>
      <sz val="9"/>
      <color theme="1"/>
      <name val="Calibri"/>
      <family val="2"/>
      <scheme val="minor"/>
    </font>
    <font>
      <b/>
      <sz val="14"/>
      <color theme="1"/>
      <name val="Calibri"/>
      <family val="2"/>
      <scheme val="minor"/>
    </font>
    <font>
      <sz val="11"/>
      <color rgb="FF3333FF"/>
      <name val="Calibri"/>
      <family val="2"/>
      <scheme val="minor"/>
    </font>
    <font>
      <i/>
      <sz val="12"/>
      <color theme="1"/>
      <name val="Calibri"/>
      <family val="2"/>
      <scheme val="minor"/>
    </font>
    <font>
      <b/>
      <sz val="11"/>
      <color rgb="FFFF0000"/>
      <name val="Calibri"/>
      <family val="2"/>
      <scheme val="minor"/>
    </font>
    <font>
      <b/>
      <sz val="11"/>
      <name val="Calibri"/>
      <family val="2"/>
      <scheme val="minor"/>
    </font>
    <font>
      <sz val="14"/>
      <color theme="1"/>
      <name val="Calibri"/>
      <family val="2"/>
      <scheme val="minor"/>
    </font>
    <font>
      <i/>
      <sz val="14"/>
      <color theme="1"/>
      <name val="Calibri"/>
      <family val="2"/>
      <scheme val="minor"/>
    </font>
    <font>
      <b/>
      <sz val="12"/>
      <name val="Calibri"/>
      <family val="2"/>
      <scheme val="minor"/>
    </font>
    <font>
      <sz val="12"/>
      <name val="Calibri"/>
      <family val="2"/>
      <scheme val="minor"/>
    </font>
    <font>
      <sz val="11"/>
      <name val="Calibri"/>
      <family val="2"/>
      <scheme val="minor"/>
    </font>
    <font>
      <i/>
      <sz val="11"/>
      <color rgb="FFFF0000"/>
      <name val="Calibri"/>
      <family val="2"/>
      <scheme val="minor"/>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top/>
      <bottom style="thin">
        <color theme="4" tint="0.39997558519241921"/>
      </bottom>
      <diagonal/>
    </border>
    <border>
      <left style="thin">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7" fillId="0" borderId="0" applyNumberFormat="0" applyFill="0" applyBorder="0" applyAlignment="0" applyProtection="0"/>
  </cellStyleXfs>
  <cellXfs count="306">
    <xf numFmtId="0" fontId="0" fillId="0" borderId="0" xfId="0"/>
    <xf numFmtId="0" fontId="2" fillId="0" borderId="0" xfId="0" applyFont="1"/>
    <xf numFmtId="0" fontId="0" fillId="0" borderId="2" xfId="0" applyBorder="1"/>
    <xf numFmtId="0" fontId="0" fillId="0" borderId="4" xfId="0" applyBorder="1"/>
    <xf numFmtId="0" fontId="0" fillId="0" borderId="0" xfId="0" applyAlignment="1">
      <alignment horizontal="center" vertical="center"/>
    </xf>
    <xf numFmtId="0" fontId="2" fillId="4" borderId="4" xfId="0" applyFont="1" applyFill="1" applyBorder="1" applyAlignment="1">
      <alignment horizontal="left" vertical="center" indent="1"/>
    </xf>
    <xf numFmtId="0" fontId="0" fillId="0" borderId="7" xfId="0" applyBorder="1"/>
    <xf numFmtId="0" fontId="0" fillId="0" borderId="0" xfId="0" applyAlignment="1">
      <alignment wrapText="1"/>
    </xf>
    <xf numFmtId="8" fontId="2" fillId="5" borderId="6" xfId="0" applyNumberFormat="1" applyFont="1" applyFill="1" applyBorder="1" applyAlignment="1">
      <alignment horizontal="right" indent="1"/>
    </xf>
    <xf numFmtId="8" fontId="2" fillId="5" borderId="1" xfId="0" applyNumberFormat="1" applyFont="1" applyFill="1" applyBorder="1" applyAlignment="1">
      <alignment horizontal="right" indent="1"/>
    </xf>
    <xf numFmtId="0" fontId="0" fillId="0" borderId="0" xfId="0" applyAlignment="1">
      <alignment horizontal="right" indent="1"/>
    </xf>
    <xf numFmtId="0" fontId="0" fillId="0" borderId="7" xfId="0" applyBorder="1" applyAlignment="1">
      <alignment horizontal="left" indent="1"/>
    </xf>
    <xf numFmtId="0" fontId="0" fillId="0" borderId="0" xfId="0" applyAlignment="1">
      <alignment horizontal="left" wrapText="1" indent="1"/>
    </xf>
    <xf numFmtId="0" fontId="0" fillId="0" borderId="7" xfId="0" applyBorder="1" applyAlignment="1">
      <alignment horizontal="left" indent="4"/>
    </xf>
    <xf numFmtId="0" fontId="8" fillId="2" borderId="4" xfId="0" applyFont="1" applyFill="1" applyBorder="1" applyAlignment="1">
      <alignment vertical="center" wrapText="1"/>
    </xf>
    <xf numFmtId="0" fontId="2" fillId="0" borderId="0" xfId="0" applyFont="1" applyAlignment="1">
      <alignment wrapText="1"/>
    </xf>
    <xf numFmtId="0" fontId="0" fillId="0" borderId="7" xfId="0" applyBorder="1" applyAlignment="1">
      <alignment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left" vertical="center" indent="1"/>
    </xf>
    <xf numFmtId="0" fontId="0" fillId="4" borderId="8" xfId="0" applyFill="1" applyBorder="1" applyAlignment="1">
      <alignment wrapText="1"/>
    </xf>
    <xf numFmtId="0" fontId="0" fillId="0" borderId="0" xfId="0" applyAlignment="1">
      <alignment horizontal="left" vertical="center" indent="1"/>
    </xf>
    <xf numFmtId="49" fontId="0" fillId="0" borderId="7" xfId="0" applyNumberFormat="1" applyBorder="1" applyAlignment="1">
      <alignment horizontal="left" vertical="center" indent="1"/>
    </xf>
    <xf numFmtId="49" fontId="0" fillId="0" borderId="8" xfId="0" applyNumberFormat="1" applyBorder="1"/>
    <xf numFmtId="0" fontId="0" fillId="0" borderId="7" xfId="0" applyBorder="1" applyAlignment="1">
      <alignment horizontal="left" vertical="center" indent="1"/>
    </xf>
    <xf numFmtId="0" fontId="0" fillId="0" borderId="4" xfId="0" applyBorder="1" applyAlignment="1">
      <alignment horizontal="left" vertical="center" indent="1"/>
    </xf>
    <xf numFmtId="0" fontId="2" fillId="0" borderId="2" xfId="0" applyFont="1" applyBorder="1" applyAlignment="1">
      <alignment horizontal="left" vertical="center" indent="1"/>
    </xf>
    <xf numFmtId="0" fontId="0" fillId="0" borderId="2" xfId="0" applyBorder="1" applyAlignment="1">
      <alignment horizontal="left" vertical="center" indent="1"/>
    </xf>
    <xf numFmtId="0" fontId="2" fillId="0" borderId="7" xfId="0" applyFont="1" applyBorder="1" applyAlignment="1">
      <alignment horizontal="left" vertical="center" indent="1"/>
    </xf>
    <xf numFmtId="0" fontId="2" fillId="0" borderId="2" xfId="0" applyFont="1" applyBorder="1"/>
    <xf numFmtId="0" fontId="0" fillId="4" borderId="7" xfId="0" applyFill="1" applyBorder="1" applyAlignment="1">
      <alignment horizontal="left" vertical="center" wrapText="1"/>
    </xf>
    <xf numFmtId="0" fontId="0" fillId="0" borderId="7" xfId="0" applyBorder="1" applyAlignment="1">
      <alignment horizontal="left" vertical="center" wrapText="1"/>
    </xf>
    <xf numFmtId="0" fontId="6" fillId="2" borderId="7" xfId="0" applyFont="1" applyFill="1" applyBorder="1" applyAlignment="1">
      <alignment horizontal="left" vertical="center" wrapText="1" indent="4"/>
    </xf>
    <xf numFmtId="49" fontId="0" fillId="0" borderId="4" xfId="0" applyNumberFormat="1" applyBorder="1" applyAlignment="1">
      <alignment horizontal="left" vertical="center" indent="1"/>
    </xf>
    <xf numFmtId="49" fontId="0" fillId="0" borderId="4" xfId="0" applyNumberFormat="1" applyBorder="1"/>
    <xf numFmtId="0" fontId="2" fillId="4" borderId="10" xfId="0" applyFont="1" applyFill="1" applyBorder="1" applyAlignment="1">
      <alignment horizontal="left" vertical="center" indent="1"/>
    </xf>
    <xf numFmtId="0" fontId="0" fillId="4" borderId="11" xfId="0" applyFill="1" applyBorder="1" applyAlignment="1">
      <alignment horizontal="left" vertical="center" indent="1"/>
    </xf>
    <xf numFmtId="0" fontId="0" fillId="4" borderId="11" xfId="0" applyFill="1" applyBorder="1"/>
    <xf numFmtId="0" fontId="0" fillId="4" borderId="12" xfId="0" applyFill="1" applyBorder="1" applyAlignment="1">
      <alignment horizontal="right" indent="1"/>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15"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2" fillId="4" borderId="11" xfId="0" applyFont="1" applyFill="1" applyBorder="1" applyAlignment="1">
      <alignment horizontal="left" vertical="center" indent="1"/>
    </xf>
    <xf numFmtId="0" fontId="0" fillId="0" borderId="25" xfId="0" applyBorder="1" applyAlignment="1">
      <alignment horizontal="left" vertical="center" indent="1"/>
    </xf>
    <xf numFmtId="0" fontId="0" fillId="0" borderId="26" xfId="0" applyBorder="1" applyAlignment="1">
      <alignment horizontal="right" indent="1"/>
    </xf>
    <xf numFmtId="0" fontId="0" fillId="0" borderId="16" xfId="0" applyBorder="1" applyAlignment="1">
      <alignment horizontal="left" vertical="center" indent="1"/>
    </xf>
    <xf numFmtId="0" fontId="0" fillId="0" borderId="17" xfId="0" applyBorder="1" applyAlignment="1">
      <alignment horizontal="right" indent="1"/>
    </xf>
    <xf numFmtId="0" fontId="0" fillId="0" borderId="24" xfId="0" applyBorder="1" applyAlignment="1">
      <alignment horizontal="right" indent="1"/>
    </xf>
    <xf numFmtId="8" fontId="0" fillId="0" borderId="17" xfId="0" applyNumberFormat="1" applyBorder="1" applyAlignment="1">
      <alignment horizontal="right" indent="1"/>
    </xf>
    <xf numFmtId="0" fontId="6" fillId="2" borderId="22" xfId="0" applyFont="1" applyFill="1" applyBorder="1" applyAlignment="1">
      <alignment horizontal="left" vertical="center" wrapText="1" indent="4"/>
    </xf>
    <xf numFmtId="0" fontId="0" fillId="0" borderId="21" xfId="0" applyBorder="1" applyAlignment="1">
      <alignment horizontal="left" vertical="center" indent="1"/>
    </xf>
    <xf numFmtId="0" fontId="0" fillId="0" borderId="27" xfId="0" applyBorder="1" applyAlignment="1">
      <alignment horizontal="right" indent="1"/>
    </xf>
    <xf numFmtId="0" fontId="0" fillId="0" borderId="22" xfId="0" applyBorder="1" applyAlignment="1">
      <alignment horizontal="left" vertical="center" indent="1"/>
    </xf>
    <xf numFmtId="8" fontId="0" fillId="5" borderId="23" xfId="0" applyNumberFormat="1" applyFill="1" applyBorder="1" applyAlignment="1">
      <alignment horizontal="right" indent="1"/>
    </xf>
    <xf numFmtId="0" fontId="0" fillId="2" borderId="24" xfId="0" applyFill="1" applyBorder="1" applyAlignment="1">
      <alignment horizontal="right" indent="1"/>
    </xf>
    <xf numFmtId="0" fontId="0" fillId="0" borderId="22" xfId="0" applyBorder="1" applyAlignment="1">
      <alignment horizontal="left" vertical="center" indent="4"/>
    </xf>
    <xf numFmtId="0" fontId="0" fillId="0" borderId="27" xfId="0" applyBorder="1" applyAlignment="1">
      <alignment horizontal="right" wrapText="1" indent="1"/>
    </xf>
    <xf numFmtId="0" fontId="2" fillId="4" borderId="21" xfId="0" applyFont="1" applyFill="1" applyBorder="1" applyAlignment="1">
      <alignment horizontal="center" vertical="center"/>
    </xf>
    <xf numFmtId="0" fontId="2" fillId="4" borderId="27" xfId="0" applyFont="1" applyFill="1" applyBorder="1" applyAlignment="1">
      <alignment horizontal="center" vertical="center" wrapText="1"/>
    </xf>
    <xf numFmtId="0" fontId="2" fillId="0" borderId="22" xfId="0" applyFont="1" applyBorder="1" applyAlignment="1">
      <alignment horizontal="left" vertical="center" indent="4"/>
    </xf>
    <xf numFmtId="8" fontId="2" fillId="5" borderId="28" xfId="0" applyNumberFormat="1" applyFont="1" applyFill="1" applyBorder="1" applyAlignment="1">
      <alignment horizontal="right" indent="1"/>
    </xf>
    <xf numFmtId="8" fontId="2" fillId="5" borderId="23" xfId="0" applyNumberFormat="1" applyFont="1" applyFill="1" applyBorder="1" applyAlignment="1">
      <alignment horizontal="right" indent="1"/>
    </xf>
    <xf numFmtId="0" fontId="2" fillId="0" borderId="26" xfId="0" applyFont="1" applyBorder="1" applyAlignment="1">
      <alignment horizontal="right" indent="1"/>
    </xf>
    <xf numFmtId="0" fontId="5" fillId="0" borderId="25" xfId="0" applyFont="1" applyBorder="1" applyAlignment="1">
      <alignment horizontal="left" vertical="center" indent="1"/>
    </xf>
    <xf numFmtId="0" fontId="5" fillId="0" borderId="22" xfId="0" applyFont="1" applyBorder="1" applyAlignment="1">
      <alignment horizontal="left" vertical="center" indent="1"/>
    </xf>
    <xf numFmtId="0" fontId="0" fillId="0" borderId="24" xfId="0" applyBorder="1" applyAlignment="1">
      <alignment horizontal="right"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left" wrapText="1" indent="1"/>
    </xf>
    <xf numFmtId="0" fontId="10" fillId="0" borderId="22" xfId="0" applyFont="1" applyBorder="1" applyAlignment="1">
      <alignment horizontal="left" vertical="center" wrapText="1" indent="1"/>
    </xf>
    <xf numFmtId="0" fontId="10" fillId="0" borderId="16" xfId="0" applyFont="1" applyBorder="1" applyAlignment="1">
      <alignment horizontal="left" vertical="center" wrapText="1" indent="1"/>
    </xf>
    <xf numFmtId="0" fontId="5" fillId="0" borderId="21" xfId="0" applyFont="1" applyBorder="1" applyAlignment="1">
      <alignment horizontal="left" vertical="center" indent="1"/>
    </xf>
    <xf numFmtId="0" fontId="3" fillId="4" borderId="22" xfId="0" applyFont="1" applyFill="1" applyBorder="1" applyAlignment="1">
      <alignment horizontal="center" vertical="center" wrapText="1"/>
    </xf>
    <xf numFmtId="0" fontId="0" fillId="0" borderId="22" xfId="0" applyBorder="1" applyAlignment="1">
      <alignment horizontal="left" vertical="center" indent="6"/>
    </xf>
    <xf numFmtId="38" fontId="0" fillId="0" borderId="24" xfId="0" applyNumberFormat="1" applyBorder="1" applyAlignment="1">
      <alignment horizontal="right" vertical="center" indent="1"/>
    </xf>
    <xf numFmtId="38" fontId="0" fillId="0" borderId="24" xfId="0" applyNumberFormat="1" applyBorder="1" applyAlignment="1">
      <alignment horizontal="center" vertical="center" wrapText="1"/>
    </xf>
    <xf numFmtId="0" fontId="2" fillId="0" borderId="16" xfId="0" applyFont="1" applyBorder="1" applyAlignment="1">
      <alignment horizontal="left" vertical="center" indent="1"/>
    </xf>
    <xf numFmtId="0" fontId="8" fillId="2" borderId="22" xfId="0" applyFont="1" applyFill="1" applyBorder="1" applyAlignment="1">
      <alignment horizontal="left" vertical="center" wrapText="1" indent="4"/>
    </xf>
    <xf numFmtId="0" fontId="6" fillId="2" borderId="16" xfId="0" applyFont="1" applyFill="1" applyBorder="1" applyAlignment="1">
      <alignment horizontal="left" vertical="center" wrapText="1" indent="4"/>
    </xf>
    <xf numFmtId="0" fontId="0" fillId="0" borderId="16" xfId="0" applyBorder="1" applyAlignment="1">
      <alignment horizontal="left" vertical="center" indent="4"/>
    </xf>
    <xf numFmtId="0" fontId="0" fillId="0" borderId="7" xfId="0" applyBorder="1" applyAlignment="1">
      <alignment horizontal="left" indent="7"/>
    </xf>
    <xf numFmtId="49" fontId="0" fillId="0" borderId="21" xfId="0" applyNumberFormat="1" applyBorder="1" applyAlignment="1">
      <alignment horizontal="left" vertical="center" indent="4"/>
    </xf>
    <xf numFmtId="49" fontId="0" fillId="0" borderId="22" xfId="0" applyNumberFormat="1" applyBorder="1" applyAlignment="1">
      <alignment horizontal="left" vertical="center" indent="4"/>
    </xf>
    <xf numFmtId="0" fontId="0" fillId="0" borderId="22" xfId="0" applyBorder="1" applyAlignment="1">
      <alignment horizontal="left" indent="7"/>
    </xf>
    <xf numFmtId="0" fontId="0" fillId="0" borderId="22" xfId="0" applyBorder="1" applyAlignment="1">
      <alignment horizontal="left" vertical="center" indent="7"/>
    </xf>
    <xf numFmtId="0" fontId="0" fillId="0" borderId="16" xfId="0" applyBorder="1" applyAlignment="1">
      <alignment horizontal="left" vertical="center" indent="7"/>
    </xf>
    <xf numFmtId="0" fontId="2" fillId="4" borderId="11" xfId="0" applyFont="1" applyFill="1" applyBorder="1"/>
    <xf numFmtId="0" fontId="2" fillId="4" borderId="12" xfId="0" applyFont="1" applyFill="1" applyBorder="1" applyAlignment="1">
      <alignment horizontal="right" indent="1"/>
    </xf>
    <xf numFmtId="0" fontId="2" fillId="4" borderId="12" xfId="0" applyFont="1" applyFill="1" applyBorder="1" applyAlignment="1">
      <alignment horizontal="right" wrapText="1" indent="1"/>
    </xf>
    <xf numFmtId="0" fontId="2" fillId="0" borderId="22" xfId="0" applyFont="1" applyBorder="1" applyAlignment="1">
      <alignment horizontal="left" vertical="center" indent="7"/>
    </xf>
    <xf numFmtId="0" fontId="0" fillId="0" borderId="25" xfId="0" applyBorder="1" applyAlignment="1">
      <alignment horizontal="left" vertical="center" indent="4"/>
    </xf>
    <xf numFmtId="0" fontId="0" fillId="0" borderId="7" xfId="0" applyBorder="1" applyAlignment="1">
      <alignment horizontal="left" vertical="center" indent="4"/>
    </xf>
    <xf numFmtId="0" fontId="5" fillId="0" borderId="22" xfId="0" applyFont="1" applyBorder="1" applyAlignment="1">
      <alignment horizontal="left" vertical="center" indent="4"/>
    </xf>
    <xf numFmtId="0" fontId="0" fillId="0" borderId="7" xfId="0" applyBorder="1" applyAlignment="1">
      <alignment horizontal="left" vertical="center" indent="7"/>
    </xf>
    <xf numFmtId="0" fontId="5" fillId="0" borderId="21" xfId="0" applyFont="1" applyBorder="1" applyAlignment="1">
      <alignment horizontal="left" vertical="center" indent="7"/>
    </xf>
    <xf numFmtId="0" fontId="0" fillId="0" borderId="4" xfId="0" applyBorder="1" applyAlignment="1">
      <alignment horizontal="left" vertical="center" indent="7"/>
    </xf>
    <xf numFmtId="0" fontId="0" fillId="0" borderId="4" xfId="0" applyBorder="1" applyAlignment="1">
      <alignment horizontal="left" indent="7"/>
    </xf>
    <xf numFmtId="0" fontId="2" fillId="0" borderId="25" xfId="0" applyFont="1" applyBorder="1" applyAlignment="1">
      <alignment horizontal="left" vertical="center" indent="4"/>
    </xf>
    <xf numFmtId="8" fontId="2" fillId="0" borderId="2" xfId="0" applyNumberFormat="1" applyFont="1" applyBorder="1" applyAlignment="1">
      <alignment horizontal="right" indent="1"/>
    </xf>
    <xf numFmtId="8" fontId="2" fillId="0" borderId="26" xfId="0" applyNumberFormat="1" applyFont="1" applyBorder="1" applyAlignment="1">
      <alignment horizontal="right" indent="1"/>
    </xf>
    <xf numFmtId="8" fontId="2" fillId="4" borderId="11" xfId="0" applyNumberFormat="1" applyFont="1" applyFill="1" applyBorder="1" applyAlignment="1">
      <alignment horizontal="right" indent="1"/>
    </xf>
    <xf numFmtId="8" fontId="2" fillId="4" borderId="12" xfId="0" applyNumberFormat="1" applyFont="1" applyFill="1" applyBorder="1" applyAlignment="1">
      <alignment horizontal="right" indent="1"/>
    </xf>
    <xf numFmtId="0" fontId="2" fillId="0" borderId="17" xfId="0" applyFont="1" applyBorder="1" applyAlignment="1">
      <alignment horizontal="right" indent="1"/>
    </xf>
    <xf numFmtId="0" fontId="0" fillId="0" borderId="22" xfId="0" applyBorder="1" applyAlignment="1">
      <alignment horizontal="left" vertical="center" indent="10"/>
    </xf>
    <xf numFmtId="0" fontId="1" fillId="0" borderId="22" xfId="0" applyFont="1" applyBorder="1" applyAlignment="1">
      <alignment horizontal="left" vertical="center" indent="1"/>
    </xf>
    <xf numFmtId="0" fontId="1" fillId="0" borderId="21" xfId="0" applyFont="1" applyBorder="1" applyAlignment="1">
      <alignment horizontal="left" vertical="center" indent="1"/>
    </xf>
    <xf numFmtId="0" fontId="0" fillId="0" borderId="35" xfId="0" applyBorder="1" applyAlignment="1">
      <alignment horizontal="center" vertical="center"/>
    </xf>
    <xf numFmtId="0" fontId="0" fillId="0" borderId="35" xfId="0" applyBorder="1"/>
    <xf numFmtId="0" fontId="0" fillId="0" borderId="8" xfId="0" applyBorder="1"/>
    <xf numFmtId="0" fontId="0" fillId="0" borderId="25" xfId="0" applyBorder="1" applyAlignment="1">
      <alignment horizontal="left" vertical="center" indent="7"/>
    </xf>
    <xf numFmtId="0" fontId="2" fillId="0" borderId="25" xfId="0" applyFont="1" applyBorder="1" applyAlignment="1">
      <alignment horizontal="left" vertical="center" indent="7"/>
    </xf>
    <xf numFmtId="8" fontId="2" fillId="5" borderId="9" xfId="0" applyNumberFormat="1" applyFont="1" applyFill="1" applyBorder="1" applyAlignment="1">
      <alignment horizontal="right" indent="1"/>
    </xf>
    <xf numFmtId="0" fontId="0" fillId="3" borderId="23" xfId="0" applyFill="1" applyBorder="1" applyAlignment="1" applyProtection="1">
      <alignment horizontal="center" vertical="center"/>
      <protection locked="0"/>
    </xf>
    <xf numFmtId="8" fontId="0" fillId="3" borderId="23" xfId="0" applyNumberFormat="1" applyFill="1" applyBorder="1" applyAlignment="1" applyProtection="1">
      <alignment horizontal="right" indent="1"/>
      <protection locked="0"/>
    </xf>
    <xf numFmtId="38" fontId="0" fillId="3" borderId="23" xfId="0" applyNumberFormat="1" applyFill="1" applyBorder="1" applyAlignment="1" applyProtection="1">
      <alignment horizontal="center" vertical="center"/>
      <protection locked="0"/>
    </xf>
    <xf numFmtId="38" fontId="0" fillId="3" borderId="1" xfId="0" applyNumberFormat="1" applyFill="1" applyBorder="1" applyAlignment="1" applyProtection="1">
      <alignment horizontal="right" vertical="center" indent="1"/>
      <protection locked="0"/>
    </xf>
    <xf numFmtId="38" fontId="0" fillId="3" borderId="23" xfId="0" applyNumberFormat="1" applyFill="1" applyBorder="1" applyAlignment="1" applyProtection="1">
      <alignment horizontal="right" vertical="center" indent="1"/>
      <protection locked="0"/>
    </xf>
    <xf numFmtId="8" fontId="0" fillId="3" borderId="28" xfId="0" applyNumberFormat="1" applyFill="1" applyBorder="1" applyAlignment="1" applyProtection="1">
      <alignment horizontal="right" indent="1"/>
      <protection locked="0"/>
    </xf>
    <xf numFmtId="8" fontId="0" fillId="3" borderId="1" xfId="0" applyNumberFormat="1" applyFill="1" applyBorder="1" applyAlignment="1" applyProtection="1">
      <alignment horizontal="right" indent="1"/>
      <protection locked="0"/>
    </xf>
    <xf numFmtId="0" fontId="2" fillId="4" borderId="1" xfId="0" applyFont="1" applyFill="1" applyBorder="1" applyAlignment="1">
      <alignment horizontal="center" vertical="top" wrapText="1"/>
    </xf>
    <xf numFmtId="0" fontId="2" fillId="4" borderId="23" xfId="0" applyFont="1" applyFill="1" applyBorder="1" applyAlignment="1">
      <alignment horizontal="center" vertical="top" wrapText="1"/>
    </xf>
    <xf numFmtId="0" fontId="2" fillId="0" borderId="7" xfId="0" applyFont="1" applyBorder="1"/>
    <xf numFmtId="0" fontId="0" fillId="0" borderId="29" xfId="0" applyBorder="1" applyAlignment="1">
      <alignment horizontal="left" vertical="center" indent="1"/>
    </xf>
    <xf numFmtId="0" fontId="0" fillId="0" borderId="30" xfId="0" applyBorder="1" applyAlignment="1">
      <alignment horizontal="left" vertical="center" indent="1"/>
    </xf>
    <xf numFmtId="0" fontId="0" fillId="0" borderId="30" xfId="0" applyBorder="1"/>
    <xf numFmtId="0" fontId="0" fillId="0" borderId="31" xfId="0" applyBorder="1" applyAlignment="1">
      <alignment horizontal="right" indent="1"/>
    </xf>
    <xf numFmtId="0" fontId="0" fillId="0" borderId="32" xfId="0" applyBorder="1" applyAlignment="1">
      <alignment horizontal="left" vertical="center" indent="1"/>
    </xf>
    <xf numFmtId="0" fontId="0" fillId="0" borderId="33" xfId="0" applyBorder="1" applyAlignment="1">
      <alignment horizontal="left" vertical="center" indent="1"/>
    </xf>
    <xf numFmtId="0" fontId="0" fillId="0" borderId="33" xfId="0" applyBorder="1"/>
    <xf numFmtId="0" fontId="0" fillId="0" borderId="34" xfId="0" applyBorder="1" applyAlignment="1">
      <alignment horizontal="right" indent="1"/>
    </xf>
    <xf numFmtId="49" fontId="7" fillId="0" borderId="2" xfId="1" applyNumberFormat="1" applyFill="1" applyBorder="1" applyAlignment="1" applyProtection="1">
      <alignment horizontal="left" indent="1"/>
      <protection locked="0"/>
    </xf>
    <xf numFmtId="0" fontId="0" fillId="0" borderId="0" xfId="0" applyAlignment="1">
      <alignment horizontal="left" indent="1"/>
    </xf>
    <xf numFmtId="0" fontId="0" fillId="4" borderId="20" xfId="0" applyFill="1" applyBorder="1" applyAlignment="1">
      <alignment horizontal="right" wrapText="1"/>
    </xf>
    <xf numFmtId="0" fontId="2" fillId="0" borderId="24" xfId="0" applyFont="1" applyBorder="1" applyAlignment="1">
      <alignment horizontal="center" vertical="center"/>
    </xf>
    <xf numFmtId="0" fontId="2" fillId="4" borderId="15" xfId="0" applyFont="1" applyFill="1" applyBorder="1" applyAlignment="1">
      <alignment horizontal="right" wrapText="1"/>
    </xf>
    <xf numFmtId="0" fontId="0" fillId="0" borderId="21" xfId="0" applyBorder="1" applyAlignment="1">
      <alignment horizontal="left" vertical="center" indent="6"/>
    </xf>
    <xf numFmtId="0" fontId="0" fillId="0" borderId="22" xfId="0" applyBorder="1" applyAlignment="1">
      <alignment horizontal="left" vertical="center" wrapText="1" indent="7"/>
    </xf>
    <xf numFmtId="0" fontId="6" fillId="2" borderId="22" xfId="0" applyFont="1" applyFill="1" applyBorder="1" applyAlignment="1">
      <alignment horizontal="left" vertical="center" wrapText="1" indent="7"/>
    </xf>
    <xf numFmtId="0" fontId="6" fillId="2" borderId="7" xfId="0" applyFont="1" applyFill="1" applyBorder="1" applyAlignment="1">
      <alignment horizontal="left" vertical="center" wrapText="1" indent="7"/>
    </xf>
    <xf numFmtId="9" fontId="0" fillId="3" borderId="23" xfId="0" applyNumberFormat="1" applyFill="1" applyBorder="1" applyAlignment="1" applyProtection="1">
      <alignment horizontal="right" indent="1"/>
      <protection locked="0"/>
    </xf>
    <xf numFmtId="9" fontId="0" fillId="5" borderId="23" xfId="0" applyNumberFormat="1" applyFill="1" applyBorder="1" applyAlignment="1">
      <alignment horizontal="right" indent="1"/>
    </xf>
    <xf numFmtId="165" fontId="0" fillId="3" borderId="23" xfId="0" applyNumberFormat="1" applyFill="1" applyBorder="1" applyAlignment="1" applyProtection="1">
      <alignment horizontal="right" indent="1"/>
      <protection locked="0"/>
    </xf>
    <xf numFmtId="0" fontId="2" fillId="0" borderId="32" xfId="0" applyFont="1" applyBorder="1" applyAlignment="1">
      <alignment horizontal="left" vertical="center" indent="1"/>
    </xf>
    <xf numFmtId="49" fontId="0" fillId="0" borderId="25" xfId="0" applyNumberFormat="1" applyBorder="1" applyAlignment="1">
      <alignment horizontal="left" vertical="center" indent="4"/>
    </xf>
    <xf numFmtId="49" fontId="0" fillId="0" borderId="2" xfId="0" applyNumberFormat="1" applyBorder="1" applyAlignment="1">
      <alignment horizontal="left" vertical="center" indent="1"/>
    </xf>
    <xf numFmtId="49" fontId="0" fillId="0" borderId="2" xfId="0" applyNumberFormat="1" applyBorder="1"/>
    <xf numFmtId="49" fontId="0" fillId="0" borderId="26" xfId="0" applyNumberFormat="1" applyBorder="1" applyAlignment="1" applyProtection="1">
      <alignment horizontal="left" indent="1"/>
      <protection locked="0"/>
    </xf>
    <xf numFmtId="0" fontId="6" fillId="2" borderId="0" xfId="0" applyFont="1" applyFill="1" applyAlignment="1">
      <alignment horizontal="left" vertical="center" wrapText="1" indent="4"/>
    </xf>
    <xf numFmtId="0" fontId="0" fillId="0" borderId="0" xfId="0" applyAlignment="1">
      <alignment horizontal="left" indent="4"/>
    </xf>
    <xf numFmtId="0" fontId="0" fillId="0" borderId="0" xfId="0" applyAlignment="1">
      <alignment horizontal="left" vertical="center" indent="4"/>
    </xf>
    <xf numFmtId="0" fontId="2" fillId="0" borderId="0" xfId="0" applyFont="1" applyAlignment="1">
      <alignment horizontal="left" vertical="center" indent="1"/>
    </xf>
    <xf numFmtId="0" fontId="2" fillId="0" borderId="6" xfId="0" applyFont="1" applyBorder="1" applyAlignment="1">
      <alignment horizontal="center"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0" fillId="0" borderId="22" xfId="0" applyBorder="1" applyAlignment="1">
      <alignment horizontal="left" indent="4"/>
    </xf>
    <xf numFmtId="0" fontId="2" fillId="0" borderId="3" xfId="0" applyFont="1" applyBorder="1" applyAlignment="1">
      <alignment horizontal="center" vertical="center"/>
    </xf>
    <xf numFmtId="0" fontId="2" fillId="6" borderId="3" xfId="0" applyFont="1" applyFill="1" applyBorder="1" applyAlignment="1">
      <alignment horizontal="center" vertical="center"/>
    </xf>
    <xf numFmtId="0" fontId="2" fillId="6" borderId="6" xfId="0" applyFont="1" applyFill="1" applyBorder="1" applyAlignment="1">
      <alignment horizontal="center" vertical="center"/>
    </xf>
    <xf numFmtId="0" fontId="0" fillId="0" borderId="35" xfId="0" applyBorder="1" applyAlignment="1">
      <alignment horizontal="left" indent="1"/>
    </xf>
    <xf numFmtId="0" fontId="2" fillId="6" borderId="6" xfId="0" applyFont="1" applyFill="1" applyBorder="1" applyAlignment="1">
      <alignment vertical="center"/>
    </xf>
    <xf numFmtId="0" fontId="2" fillId="0" borderId="35" xfId="0" applyFont="1" applyBorder="1" applyAlignment="1">
      <alignment horizontal="center" vertical="center"/>
    </xf>
    <xf numFmtId="0" fontId="5" fillId="0" borderId="35" xfId="0" applyFont="1" applyBorder="1" applyAlignment="1">
      <alignment horizontal="left" vertical="center" indent="1"/>
    </xf>
    <xf numFmtId="49" fontId="0" fillId="0" borderId="22" xfId="0" applyNumberFormat="1" applyBorder="1" applyAlignment="1">
      <alignment horizontal="left" vertical="center" indent="3"/>
    </xf>
    <xf numFmtId="49" fontId="0" fillId="0" borderId="21" xfId="0" applyNumberFormat="1" applyBorder="1" applyAlignment="1">
      <alignment horizontal="left" vertical="center" indent="7"/>
    </xf>
    <xf numFmtId="0" fontId="2" fillId="0" borderId="7" xfId="0" applyFont="1" applyBorder="1" applyAlignment="1">
      <alignment horizontal="center" vertical="center"/>
    </xf>
    <xf numFmtId="0" fontId="2" fillId="0" borderId="3" xfId="0" applyFont="1" applyBorder="1" applyAlignment="1">
      <alignment horizontal="left" indent="1"/>
    </xf>
    <xf numFmtId="0" fontId="2" fillId="0" borderId="3" xfId="0" applyFont="1" applyBorder="1"/>
    <xf numFmtId="49" fontId="0" fillId="0" borderId="0" xfId="0" applyNumberFormat="1"/>
    <xf numFmtId="49" fontId="2" fillId="0" borderId="0" xfId="0" applyNumberFormat="1" applyFont="1" applyAlignment="1">
      <alignment horizontal="center" vertical="center"/>
    </xf>
    <xf numFmtId="0" fontId="2" fillId="0" borderId="0" xfId="0" applyFont="1" applyAlignment="1">
      <alignment horizontal="center" vertical="center"/>
    </xf>
    <xf numFmtId="166" fontId="0" fillId="0" borderId="0" xfId="0" applyNumberFormat="1" applyAlignment="1">
      <alignment horizontal="left" vertical="center" indent="1"/>
    </xf>
    <xf numFmtId="166" fontId="0" fillId="0" borderId="0" xfId="0" applyNumberFormat="1"/>
    <xf numFmtId="0" fontId="14" fillId="0" borderId="0" xfId="0" applyFont="1" applyAlignment="1">
      <alignment horizontal="center" vertical="center"/>
    </xf>
    <xf numFmtId="167" fontId="0" fillId="0" borderId="0" xfId="0" applyNumberFormat="1"/>
    <xf numFmtId="49" fontId="1" fillId="0" borderId="0" xfId="0" applyNumberFormat="1" applyFont="1"/>
    <xf numFmtId="2" fontId="14" fillId="0" borderId="0" xfId="0" applyNumberFormat="1" applyFont="1" applyAlignment="1">
      <alignment horizontal="center" vertical="center"/>
    </xf>
    <xf numFmtId="2" fontId="0" fillId="0" borderId="0" xfId="0" applyNumberFormat="1"/>
    <xf numFmtId="0" fontId="1" fillId="0" borderId="7" xfId="0" applyFont="1" applyBorder="1" applyAlignment="1">
      <alignment horizontal="left" vertical="center" indent="1"/>
    </xf>
    <xf numFmtId="168" fontId="0" fillId="0" borderId="0" xfId="0" applyNumberFormat="1" applyAlignment="1">
      <alignment horizontal="center" vertical="center"/>
    </xf>
    <xf numFmtId="0" fontId="2" fillId="2" borderId="13" xfId="0" applyFont="1" applyFill="1" applyBorder="1" applyAlignment="1">
      <alignment horizontal="left" vertical="center" wrapText="1" indent="2"/>
    </xf>
    <xf numFmtId="0" fontId="2" fillId="2" borderId="14" xfId="0" applyFont="1" applyFill="1" applyBorder="1" applyAlignment="1">
      <alignment horizontal="left" vertical="center" wrapText="1" indent="2"/>
    </xf>
    <xf numFmtId="0" fontId="2" fillId="0" borderId="15" xfId="0" applyFont="1" applyBorder="1" applyAlignment="1">
      <alignment horizontal="right" wrapText="1" indent="1"/>
    </xf>
    <xf numFmtId="169" fontId="0" fillId="0" borderId="0" xfId="0" applyNumberFormat="1" applyAlignment="1">
      <alignment horizontal="right"/>
    </xf>
    <xf numFmtId="169" fontId="14" fillId="0" borderId="0" xfId="0" applyNumberFormat="1" applyFont="1" applyAlignment="1">
      <alignment horizontal="center" vertical="center"/>
    </xf>
    <xf numFmtId="170" fontId="0" fillId="0" borderId="0" xfId="0" applyNumberFormat="1" applyAlignment="1">
      <alignment horizontal="right"/>
    </xf>
    <xf numFmtId="171" fontId="0" fillId="0" borderId="0" xfId="0" applyNumberFormat="1"/>
    <xf numFmtId="165" fontId="0" fillId="3" borderId="23" xfId="0" applyNumberFormat="1" applyFill="1" applyBorder="1" applyAlignment="1" applyProtection="1">
      <alignment horizontal="right" vertical="center" indent="1"/>
      <protection locked="0"/>
    </xf>
    <xf numFmtId="166" fontId="0" fillId="0" borderId="0" xfId="0" applyNumberFormat="1" applyAlignment="1">
      <alignment horizontal="center" vertical="center"/>
    </xf>
    <xf numFmtId="0" fontId="18" fillId="0" borderId="36" xfId="0" applyFont="1" applyBorder="1" applyAlignment="1">
      <alignment vertical="center" wrapText="1"/>
    </xf>
    <xf numFmtId="0" fontId="18" fillId="0" borderId="12" xfId="0" applyFont="1" applyBorder="1" applyAlignment="1">
      <alignment vertical="center" wrapText="1"/>
    </xf>
    <xf numFmtId="0" fontId="19" fillId="0" borderId="37" xfId="0" applyFont="1" applyBorder="1" applyAlignment="1">
      <alignment vertical="center" wrapText="1"/>
    </xf>
    <xf numFmtId="0" fontId="19" fillId="0" borderId="20" xfId="0" applyFont="1" applyBorder="1" applyAlignment="1">
      <alignment vertical="center" wrapText="1"/>
    </xf>
    <xf numFmtId="0" fontId="14" fillId="4" borderId="35" xfId="0" applyFont="1" applyFill="1" applyBorder="1" applyAlignment="1">
      <alignment horizontal="center" vertical="center" wrapText="1"/>
    </xf>
    <xf numFmtId="49" fontId="20" fillId="0" borderId="0" xfId="0" applyNumberFormat="1" applyFont="1"/>
    <xf numFmtId="0" fontId="1" fillId="0" borderId="7" xfId="0" applyFont="1" applyBorder="1"/>
    <xf numFmtId="0" fontId="1" fillId="0" borderId="2" xfId="0" applyFont="1" applyBorder="1"/>
    <xf numFmtId="0" fontId="1" fillId="0" borderId="8" xfId="0" applyFont="1" applyBorder="1"/>
    <xf numFmtId="0" fontId="2" fillId="6" borderId="35" xfId="0" applyFont="1" applyFill="1" applyBorder="1" applyAlignment="1">
      <alignment horizontal="center" vertical="center"/>
    </xf>
    <xf numFmtId="0" fontId="1" fillId="0" borderId="0" xfId="0" applyFont="1"/>
    <xf numFmtId="49" fontId="21" fillId="0" borderId="7" xfId="0" applyNumberFormat="1" applyFont="1" applyBorder="1" applyAlignment="1">
      <alignment horizontal="left" vertical="center" indent="1"/>
    </xf>
    <xf numFmtId="0" fontId="21" fillId="0" borderId="7" xfId="0" applyFont="1" applyBorder="1" applyAlignment="1">
      <alignment horizontal="left" indent="4"/>
    </xf>
    <xf numFmtId="0" fontId="21" fillId="0" borderId="4" xfId="0" applyFont="1" applyBorder="1"/>
    <xf numFmtId="0" fontId="21" fillId="0" borderId="7" xfId="0" applyFont="1" applyBorder="1"/>
    <xf numFmtId="0" fontId="21" fillId="0" borderId="4" xfId="0" applyFont="1" applyBorder="1" applyAlignment="1">
      <alignment horizontal="left"/>
    </xf>
    <xf numFmtId="10" fontId="0" fillId="0" borderId="0" xfId="0" applyNumberFormat="1"/>
    <xf numFmtId="0" fontId="22" fillId="0" borderId="0" xfId="0" applyFont="1"/>
    <xf numFmtId="8" fontId="0" fillId="3" borderId="23" xfId="0" applyNumberFormat="1" applyFill="1" applyBorder="1" applyAlignment="1">
      <alignment horizontal="right" indent="1"/>
    </xf>
    <xf numFmtId="0" fontId="2"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2" fillId="0" borderId="24" xfId="0" applyFont="1" applyBorder="1" applyAlignment="1">
      <alignment horizontal="center" wrapText="1"/>
    </xf>
    <xf numFmtId="0" fontId="0" fillId="0" borderId="30" xfId="0" applyBorder="1" applyAlignment="1" applyProtection="1">
      <alignment horizontal="right" indent="1"/>
      <protection locked="0"/>
    </xf>
    <xf numFmtId="0" fontId="0" fillId="0" borderId="31" xfId="0" applyBorder="1" applyAlignment="1" applyProtection="1">
      <alignment horizontal="right" indent="1"/>
      <protection locked="0"/>
    </xf>
    <xf numFmtId="0" fontId="14" fillId="0" borderId="7" xfId="0" applyFont="1" applyBorder="1" applyAlignment="1">
      <alignment horizontal="left" vertical="center" indent="1"/>
    </xf>
    <xf numFmtId="49" fontId="0" fillId="8" borderId="0" xfId="0" applyNumberFormat="1" applyFill="1"/>
    <xf numFmtId="0" fontId="0" fillId="8" borderId="0" xfId="0" applyFill="1"/>
    <xf numFmtId="166" fontId="0" fillId="8" borderId="0" xfId="0" applyNumberFormat="1" applyFill="1"/>
    <xf numFmtId="169" fontId="0" fillId="8" borderId="0" xfId="0" applyNumberFormat="1" applyFill="1" applyAlignment="1">
      <alignment horizontal="right"/>
    </xf>
    <xf numFmtId="2" fontId="0" fillId="8" borderId="0" xfId="0" applyNumberFormat="1" applyFill="1"/>
    <xf numFmtId="49" fontId="20" fillId="8" borderId="0" xfId="0" applyNumberFormat="1" applyFont="1" applyFill="1"/>
    <xf numFmtId="167" fontId="0" fillId="8" borderId="0" xfId="0" applyNumberFormat="1" applyFill="1"/>
    <xf numFmtId="0" fontId="3" fillId="4" borderId="21" xfId="0" applyFont="1" applyFill="1" applyBorder="1" applyAlignment="1">
      <alignment horizontal="right" vertical="center"/>
    </xf>
    <xf numFmtId="0" fontId="1" fillId="0" borderId="24" xfId="0" applyFont="1" applyBorder="1" applyAlignment="1">
      <alignment horizontal="right" indent="1"/>
    </xf>
    <xf numFmtId="0" fontId="0" fillId="0" borderId="28" xfId="0" applyBorder="1" applyAlignment="1">
      <alignment horizontal="right" indent="1"/>
    </xf>
    <xf numFmtId="0" fontId="0" fillId="0" borderId="40" xfId="0" applyBorder="1" applyAlignment="1">
      <alignment horizontal="right" indent="1"/>
    </xf>
    <xf numFmtId="8" fontId="3" fillId="0" borderId="39" xfId="0" applyNumberFormat="1" applyFont="1" applyBorder="1" applyAlignment="1">
      <alignment horizontal="right" wrapText="1" indent="1"/>
    </xf>
    <xf numFmtId="0" fontId="2" fillId="0" borderId="16" xfId="0" applyFont="1" applyBorder="1" applyAlignment="1">
      <alignment horizontal="left" vertical="center" indent="4"/>
    </xf>
    <xf numFmtId="0" fontId="2" fillId="4" borderId="1" xfId="0" applyFont="1" applyFill="1" applyBorder="1" applyAlignment="1">
      <alignment horizontal="center" vertical="center" wrapText="1"/>
    </xf>
    <xf numFmtId="0" fontId="2" fillId="0" borderId="35" xfId="0" applyFont="1" applyBorder="1" applyAlignment="1">
      <alignment wrapText="1"/>
    </xf>
    <xf numFmtId="0" fontId="0" fillId="0" borderId="38" xfId="0" applyBorder="1" applyAlignment="1">
      <alignment horizontal="center" vertical="center"/>
    </xf>
    <xf numFmtId="8" fontId="0" fillId="3" borderId="23" xfId="0" applyNumberFormat="1" applyFill="1" applyBorder="1" applyAlignment="1" applyProtection="1">
      <alignment horizontal="right" vertical="center" indent="1"/>
      <protection locked="0"/>
    </xf>
    <xf numFmtId="0" fontId="16" fillId="7" borderId="16" xfId="0" applyFont="1" applyFill="1" applyBorder="1" applyAlignment="1">
      <alignment vertical="center"/>
    </xf>
    <xf numFmtId="0" fontId="0" fillId="0" borderId="0" xfId="0"/>
    <xf numFmtId="0" fontId="16" fillId="7" borderId="16" xfId="0" applyFont="1" applyFill="1" applyBorder="1" applyAlignment="1">
      <alignment vertical="center" wrapText="1"/>
    </xf>
    <xf numFmtId="0" fontId="11" fillId="7" borderId="16" xfId="0" applyFont="1" applyFill="1" applyBorder="1" applyAlignment="1">
      <alignment horizontal="center"/>
    </xf>
    <xf numFmtId="8" fontId="3" fillId="0" borderId="39" xfId="0" applyNumberFormat="1" applyFont="1" applyBorder="1" applyAlignment="1">
      <alignment horizontal="right" wrapText="1" indent="1"/>
    </xf>
    <xf numFmtId="0" fontId="5" fillId="0" borderId="42" xfId="0" applyFont="1" applyBorder="1" applyAlignment="1">
      <alignment horizontal="right" wrapText="1" indent="1"/>
    </xf>
    <xf numFmtId="0" fontId="0" fillId="5" borderId="9" xfId="0" applyFill="1" applyBorder="1" applyAlignment="1">
      <alignment horizontal="center"/>
    </xf>
    <xf numFmtId="0" fontId="0" fillId="5" borderId="24" xfId="0" applyFill="1" applyBorder="1" applyAlignment="1">
      <alignment horizontal="center"/>
    </xf>
    <xf numFmtId="0" fontId="5" fillId="0" borderId="21"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27" xfId="0" applyBorder="1"/>
    <xf numFmtId="0" fontId="5" fillId="0" borderId="7" xfId="0" applyFont="1" applyBorder="1" applyAlignment="1">
      <alignment horizontal="center" wrapText="1"/>
    </xf>
    <xf numFmtId="0" fontId="5" fillId="0" borderId="24" xfId="0" applyFont="1" applyBorder="1" applyAlignment="1">
      <alignment horizontal="center" wrapText="1"/>
    </xf>
    <xf numFmtId="0" fontId="2" fillId="0" borderId="40" xfId="0" applyFont="1" applyBorder="1" applyAlignment="1">
      <alignment horizontal="right" wrapText="1" indent="1"/>
    </xf>
    <xf numFmtId="0" fontId="2" fillId="0" borderId="41" xfId="0" applyFont="1" applyBorder="1" applyAlignment="1">
      <alignment horizontal="right" wrapText="1" indent="1"/>
    </xf>
    <xf numFmtId="0" fontId="8" fillId="2" borderId="21" xfId="0" applyFont="1" applyFill="1" applyBorder="1" applyAlignment="1">
      <alignment horizontal="left" vertical="center" wrapText="1" indent="7"/>
    </xf>
    <xf numFmtId="0" fontId="8" fillId="2" borderId="4" xfId="0" applyFont="1" applyFill="1" applyBorder="1" applyAlignment="1">
      <alignment horizontal="left" vertical="center" wrapText="1" indent="7"/>
    </xf>
    <xf numFmtId="0" fontId="0" fillId="0" borderId="0" xfId="0" applyAlignment="1">
      <alignment horizontal="center"/>
    </xf>
    <xf numFmtId="0" fontId="11" fillId="6" borderId="16" xfId="0" applyFont="1" applyFill="1" applyBorder="1" applyAlignment="1">
      <alignment horizontal="center" vertical="center"/>
    </xf>
    <xf numFmtId="0" fontId="11" fillId="6" borderId="0" xfId="0" applyFont="1" applyFill="1" applyAlignment="1">
      <alignment horizontal="center" vertical="center"/>
    </xf>
    <xf numFmtId="0" fontId="11" fillId="6" borderId="17" xfId="0" applyFont="1" applyFill="1" applyBorder="1" applyAlignment="1">
      <alignment horizontal="center" vertical="center"/>
    </xf>
    <xf numFmtId="49" fontId="0" fillId="3" borderId="9" xfId="0" applyNumberFormat="1" applyFill="1" applyBorder="1" applyAlignment="1" applyProtection="1">
      <alignment horizontal="left" indent="1"/>
      <protection locked="0"/>
    </xf>
    <xf numFmtId="49" fontId="0" fillId="3" borderId="24" xfId="0" applyNumberFormat="1" applyFill="1" applyBorder="1" applyAlignment="1" applyProtection="1">
      <alignment horizontal="left" indent="1"/>
      <protection locked="0"/>
    </xf>
    <xf numFmtId="164" fontId="0" fillId="3" borderId="9" xfId="0" applyNumberFormat="1" applyFill="1" applyBorder="1" applyAlignment="1" applyProtection="1">
      <alignment horizontal="left" indent="1"/>
      <protection locked="0"/>
    </xf>
    <xf numFmtId="164" fontId="0" fillId="3" borderId="24" xfId="0" applyNumberFormat="1" applyFill="1" applyBorder="1" applyAlignment="1" applyProtection="1">
      <alignment horizontal="left" indent="1"/>
      <protection locked="0"/>
    </xf>
    <xf numFmtId="49" fontId="7" fillId="3" borderId="9" xfId="1" applyNumberFormat="1" applyFill="1" applyBorder="1" applyAlignment="1" applyProtection="1">
      <alignment horizontal="left" indent="1"/>
      <protection locked="0"/>
    </xf>
    <xf numFmtId="49" fontId="7" fillId="3" borderId="24" xfId="1" applyNumberFormat="1" applyFill="1" applyBorder="1" applyAlignment="1" applyProtection="1">
      <alignment horizontal="left" indent="1"/>
      <protection locked="0"/>
    </xf>
    <xf numFmtId="49" fontId="0" fillId="0" borderId="7" xfId="0" applyNumberFormat="1" applyBorder="1" applyAlignment="1">
      <alignment horizontal="left" indent="1"/>
    </xf>
    <xf numFmtId="49" fontId="0" fillId="0" borderId="24" xfId="0" applyNumberFormat="1" applyBorder="1" applyAlignment="1">
      <alignment horizontal="left" indent="1"/>
    </xf>
    <xf numFmtId="49" fontId="0" fillId="3" borderId="22" xfId="0" applyNumberFormat="1" applyFill="1" applyBorder="1" applyAlignment="1" applyProtection="1">
      <alignment horizontal="left" vertical="top" wrapText="1" indent="1"/>
      <protection locked="0"/>
    </xf>
    <xf numFmtId="49" fontId="0" fillId="3" borderId="7" xfId="0" applyNumberFormat="1" applyFill="1" applyBorder="1" applyAlignment="1" applyProtection="1">
      <alignment horizontal="left" vertical="top" wrapText="1" indent="1"/>
      <protection locked="0"/>
    </xf>
    <xf numFmtId="49" fontId="0" fillId="3" borderId="24" xfId="0" applyNumberFormat="1" applyFill="1" applyBorder="1" applyAlignment="1" applyProtection="1">
      <alignment horizontal="left" vertical="top" wrapText="1" indent="1"/>
      <protection locked="0"/>
    </xf>
    <xf numFmtId="0" fontId="2" fillId="4" borderId="10" xfId="0" applyFont="1" applyFill="1" applyBorder="1" applyAlignment="1">
      <alignment horizontal="left" vertical="center" wrapText="1" indent="1"/>
    </xf>
    <xf numFmtId="0" fontId="2" fillId="4" borderId="11" xfId="0" applyFont="1" applyFill="1" applyBorder="1" applyAlignment="1">
      <alignment horizontal="left" vertical="center" wrapText="1" indent="1"/>
    </xf>
    <xf numFmtId="0" fontId="14" fillId="0" borderId="29" xfId="0" applyFont="1" applyBorder="1" applyAlignment="1">
      <alignment horizontal="right" vertical="center"/>
    </xf>
    <xf numFmtId="0" fontId="0" fillId="0" borderId="30" xfId="0" applyBorder="1" applyAlignment="1">
      <alignment horizontal="right"/>
    </xf>
    <xf numFmtId="0" fontId="0" fillId="0" borderId="31" xfId="0" applyBorder="1" applyAlignment="1">
      <alignment horizontal="right"/>
    </xf>
    <xf numFmtId="0" fontId="0" fillId="0" borderId="22" xfId="0" applyBorder="1" applyAlignment="1">
      <alignment horizontal="left" vertical="center" wrapText="1" indent="4"/>
    </xf>
    <xf numFmtId="0" fontId="0" fillId="0" borderId="7" xfId="0" applyBorder="1" applyAlignment="1">
      <alignment horizontal="left" vertical="center" wrapText="1" indent="4"/>
    </xf>
    <xf numFmtId="0" fontId="6" fillId="2" borderId="22" xfId="0" applyFont="1" applyFill="1" applyBorder="1" applyAlignment="1">
      <alignment horizontal="left" vertical="center" wrapText="1" indent="7"/>
    </xf>
    <xf numFmtId="0" fontId="6" fillId="2" borderId="7" xfId="0" applyFont="1" applyFill="1" applyBorder="1" applyAlignment="1">
      <alignment horizontal="left" vertical="center" wrapText="1" indent="7"/>
    </xf>
    <xf numFmtId="0" fontId="5" fillId="0" borderId="21" xfId="0" applyFont="1" applyBorder="1" applyAlignment="1">
      <alignment horizontal="left" vertical="center" wrapText="1" indent="2"/>
    </xf>
    <xf numFmtId="0" fontId="5" fillId="0" borderId="4" xfId="0" applyFont="1" applyBorder="1" applyAlignment="1">
      <alignment horizontal="left" vertical="center" wrapText="1" indent="2"/>
    </xf>
    <xf numFmtId="0" fontId="14" fillId="4" borderId="9"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5" fillId="0" borderId="22" xfId="0" applyFont="1" applyBorder="1" applyAlignment="1">
      <alignment horizontal="left" vertical="center" wrapText="1" indent="2"/>
    </xf>
    <xf numFmtId="0" fontId="5" fillId="0" borderId="7" xfId="0" applyFont="1" applyBorder="1" applyAlignment="1">
      <alignment horizontal="left" vertical="center" wrapText="1" indent="2"/>
    </xf>
    <xf numFmtId="0" fontId="5" fillId="0" borderId="22" xfId="0" applyFont="1" applyBorder="1" applyAlignment="1">
      <alignment horizontal="left" vertical="center" wrapText="1" indent="4"/>
    </xf>
    <xf numFmtId="0" fontId="5" fillId="0" borderId="7" xfId="0" applyFont="1" applyBorder="1" applyAlignment="1">
      <alignment horizontal="left" vertical="center" wrapText="1" indent="4"/>
    </xf>
    <xf numFmtId="0" fontId="0" fillId="3" borderId="29" xfId="0" applyFill="1" applyBorder="1" applyAlignment="1" applyProtection="1">
      <alignment horizontal="left" vertical="top" wrapText="1" indent="1"/>
      <protection locked="0"/>
    </xf>
    <xf numFmtId="0" fontId="0" fillId="3" borderId="30" xfId="0" applyFill="1" applyBorder="1" applyAlignment="1" applyProtection="1">
      <alignment horizontal="left" vertical="top" wrapText="1" indent="1"/>
      <protection locked="0"/>
    </xf>
    <xf numFmtId="0" fontId="0" fillId="3" borderId="31" xfId="0" applyFill="1" applyBorder="1" applyAlignment="1" applyProtection="1">
      <alignment horizontal="left" vertical="top" wrapText="1" indent="1"/>
      <protection locked="0"/>
    </xf>
    <xf numFmtId="0" fontId="2" fillId="4" borderId="13" xfId="0" applyFont="1" applyFill="1" applyBorder="1" applyAlignment="1">
      <alignment horizontal="left" vertical="center" wrapText="1" indent="1"/>
    </xf>
    <xf numFmtId="0" fontId="2" fillId="4" borderId="14" xfId="0" applyFont="1" applyFill="1" applyBorder="1" applyAlignment="1">
      <alignment horizontal="left" vertical="center" wrapText="1" indent="1"/>
    </xf>
    <xf numFmtId="0" fontId="13" fillId="4" borderId="18" xfId="0" applyFont="1" applyFill="1" applyBorder="1" applyAlignment="1">
      <alignment horizontal="left" vertical="center" wrapText="1" indent="1"/>
    </xf>
    <xf numFmtId="0" fontId="13" fillId="4" borderId="19" xfId="0" applyFont="1" applyFill="1" applyBorder="1" applyAlignment="1">
      <alignment horizontal="left" vertical="center" wrapText="1" indent="1"/>
    </xf>
    <xf numFmtId="0" fontId="2" fillId="4" borderId="10" xfId="0" applyFont="1" applyFill="1" applyBorder="1" applyAlignment="1">
      <alignment horizontal="left" vertical="top" wrapText="1" indent="1"/>
    </xf>
    <xf numFmtId="0" fontId="2" fillId="4" borderId="11" xfId="0" applyFont="1" applyFill="1" applyBorder="1" applyAlignment="1">
      <alignment horizontal="left" vertical="top" wrapText="1" indent="1"/>
    </xf>
    <xf numFmtId="0" fontId="0" fillId="3" borderId="22"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0" fillId="3" borderId="24" xfId="0" applyFill="1" applyBorder="1" applyAlignment="1" applyProtection="1">
      <alignment horizontal="left" vertical="top" wrapText="1" indent="1"/>
      <protection locked="0"/>
    </xf>
    <xf numFmtId="0" fontId="0" fillId="0" borderId="22" xfId="0" applyBorder="1" applyAlignment="1">
      <alignment horizontal="left" vertical="center" wrapText="1" indent="7"/>
    </xf>
    <xf numFmtId="0" fontId="0" fillId="0" borderId="7" xfId="0" applyBorder="1" applyAlignment="1">
      <alignment horizontal="left" vertical="center" wrapText="1" indent="7"/>
    </xf>
    <xf numFmtId="0" fontId="0" fillId="0" borderId="25" xfId="0" applyBorder="1" applyAlignment="1">
      <alignment horizontal="left" vertical="top" indent="7"/>
    </xf>
    <xf numFmtId="0" fontId="0" fillId="0" borderId="2" xfId="0" applyBorder="1" applyAlignment="1">
      <alignment horizontal="left" vertical="top" indent="7"/>
    </xf>
    <xf numFmtId="0" fontId="0" fillId="3" borderId="21"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27" xfId="0" applyFill="1" applyBorder="1" applyAlignment="1" applyProtection="1">
      <alignment horizontal="left" vertical="top" wrapText="1" indent="1"/>
      <protection locked="0"/>
    </xf>
    <xf numFmtId="0" fontId="5" fillId="0" borderId="22" xfId="0" applyFont="1" applyBorder="1" applyAlignment="1">
      <alignment horizontal="left" vertical="center" wrapText="1" indent="1"/>
    </xf>
    <xf numFmtId="0" fontId="5" fillId="0" borderId="7" xfId="0" applyFont="1" applyBorder="1" applyAlignment="1">
      <alignment horizontal="left" vertical="center" wrapText="1" indent="1"/>
    </xf>
    <xf numFmtId="0" fontId="2" fillId="6"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1CBF-366E-4282-8392-2C63062B9D4E}">
  <dimension ref="A1:B14"/>
  <sheetViews>
    <sheetView tabSelected="1" workbookViewId="0">
      <selection sqref="A1:B1"/>
    </sheetView>
  </sheetViews>
  <sheetFormatPr defaultRowHeight="15" x14ac:dyDescent="0.25"/>
  <cols>
    <col min="1" max="1" width="58.7109375" customWidth="1"/>
    <col min="2" max="2" width="63.28515625" customWidth="1"/>
  </cols>
  <sheetData>
    <row r="1" spans="1:2" ht="18.75" x14ac:dyDescent="0.3">
      <c r="A1" s="235" t="s">
        <v>2017</v>
      </c>
      <c r="B1" s="233"/>
    </row>
    <row r="2" spans="1:2" ht="87" customHeight="1" x14ac:dyDescent="0.25">
      <c r="A2" s="234" t="s">
        <v>2024</v>
      </c>
      <c r="B2" s="233"/>
    </row>
    <row r="3" spans="1:2" ht="18.75" x14ac:dyDescent="0.25">
      <c r="A3" s="232" t="s">
        <v>2018</v>
      </c>
      <c r="B3" s="233"/>
    </row>
    <row r="4" spans="1:2" ht="135.75" customHeight="1" x14ac:dyDescent="0.25">
      <c r="A4" s="234" t="s">
        <v>4464</v>
      </c>
      <c r="B4" s="233"/>
    </row>
    <row r="5" spans="1:2" ht="18.75" x14ac:dyDescent="0.25">
      <c r="A5" s="232" t="s">
        <v>2019</v>
      </c>
      <c r="B5" s="233"/>
    </row>
    <row r="6" spans="1:2" x14ac:dyDescent="0.25">
      <c r="A6" s="234" t="s">
        <v>2020</v>
      </c>
      <c r="B6" s="233"/>
    </row>
    <row r="7" spans="1:2" ht="18.75" x14ac:dyDescent="0.25">
      <c r="A7" s="232" t="s">
        <v>2021</v>
      </c>
      <c r="B7" s="233"/>
    </row>
    <row r="8" spans="1:2" x14ac:dyDescent="0.25">
      <c r="A8" s="234" t="s">
        <v>2022</v>
      </c>
      <c r="B8" s="233"/>
    </row>
    <row r="10" spans="1:2" ht="15.75" thickBot="1" x14ac:dyDescent="0.3"/>
    <row r="11" spans="1:2" ht="16.5" thickBot="1" x14ac:dyDescent="0.3">
      <c r="A11" s="190" t="s">
        <v>2025</v>
      </c>
      <c r="B11" s="191" t="s">
        <v>2023</v>
      </c>
    </row>
    <row r="12" spans="1:2" ht="16.5" thickBot="1" x14ac:dyDescent="0.3">
      <c r="A12" s="192" t="s">
        <v>1868</v>
      </c>
      <c r="B12" s="193" t="s">
        <v>4524</v>
      </c>
    </row>
    <row r="13" spans="1:2" ht="16.5" thickBot="1" x14ac:dyDescent="0.3">
      <c r="A13" s="192" t="s">
        <v>2026</v>
      </c>
      <c r="B13" s="193" t="s">
        <v>4463</v>
      </c>
    </row>
    <row r="14" spans="1:2" ht="16.5" thickBot="1" x14ac:dyDescent="0.3">
      <c r="A14" s="192" t="s">
        <v>157</v>
      </c>
      <c r="B14" s="193" t="s">
        <v>4463</v>
      </c>
    </row>
  </sheetData>
  <sheetProtection algorithmName="SHA-512" hashValue="4P5cHFlH8DWuoCg4kQotwSBZpYTwQk7dRE4jlh9/AATRVBbgUnJV/Zc7PTht8YJkDVLvC0lGd4F0mYS8Ylg+6A==" saltValue="UC4hWOTs6FUDQ5C2az1EnQ==" spinCount="100000" sheet="1" objects="1" scenarios="1"/>
  <mergeCells count="8">
    <mergeCell ref="A7:B7"/>
    <mergeCell ref="A8:B8"/>
    <mergeCell ref="A1:B1"/>
    <mergeCell ref="A2:B2"/>
    <mergeCell ref="A3:B3"/>
    <mergeCell ref="A4:B4"/>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AA6A-5BE3-4C5D-8575-BF6159EB09CB}">
  <sheetPr>
    <tabColor theme="9" tint="0.79998168889431442"/>
    <pageSetUpPr fitToPage="1"/>
  </sheetPr>
  <dimension ref="B2:AD554"/>
  <sheetViews>
    <sheetView showGridLines="0" zoomScaleNormal="100" workbookViewId="0">
      <pane ySplit="6" topLeftCell="A7" activePane="bottomLeft" state="frozen"/>
      <selection pane="bottomLeft" activeCell="J9" sqref="J9:K9"/>
    </sheetView>
  </sheetViews>
  <sheetFormatPr defaultRowHeight="15" x14ac:dyDescent="0.25"/>
  <cols>
    <col min="2" max="2" width="0" style="4" hidden="1" customWidth="1"/>
    <col min="3" max="3" width="88.7109375" style="20" customWidth="1"/>
    <col min="4" max="7" width="2.7109375" style="20" customWidth="1"/>
    <col min="8" max="8" width="18.7109375" style="20" customWidth="1"/>
    <col min="9" max="10" width="18.7109375" customWidth="1"/>
    <col min="11" max="11" width="19.140625" style="10" bestFit="1" customWidth="1"/>
    <col min="12" max="12" width="10.42578125" style="4" hidden="1" customWidth="1"/>
    <col min="13" max="13" width="46" hidden="1" customWidth="1"/>
    <col min="14" max="15" width="9.28515625" customWidth="1"/>
    <col min="16" max="16" width="13" customWidth="1"/>
    <col min="17" max="17" width="10.28515625" customWidth="1"/>
    <col min="18" max="18" width="9.85546875" customWidth="1"/>
    <col min="19" max="19" width="10.140625" customWidth="1"/>
    <col min="20" max="20" width="9.28515625" customWidth="1"/>
    <col min="22" max="22" width="9.140625" customWidth="1"/>
    <col min="23" max="23" width="14" customWidth="1"/>
    <col min="24" max="24" width="14.7109375" customWidth="1"/>
    <col min="25" max="25" width="16" customWidth="1"/>
  </cols>
  <sheetData>
    <row r="2" spans="2:30" s="4" customFormat="1" x14ac:dyDescent="0.25">
      <c r="M2"/>
      <c r="N2"/>
      <c r="O2"/>
      <c r="P2"/>
      <c r="Q2"/>
      <c r="R2"/>
      <c r="S2"/>
      <c r="T2"/>
      <c r="U2"/>
      <c r="V2"/>
      <c r="W2"/>
      <c r="X2"/>
      <c r="Y2"/>
      <c r="Z2"/>
      <c r="AA2"/>
      <c r="AB2"/>
      <c r="AC2"/>
      <c r="AD2"/>
    </row>
    <row r="3" spans="2:30" ht="15.75" thickBot="1" x14ac:dyDescent="0.3">
      <c r="C3" s="20" t="s">
        <v>67</v>
      </c>
      <c r="J3" s="250" t="s">
        <v>68</v>
      </c>
      <c r="K3" s="250"/>
    </row>
    <row r="4" spans="2:30" x14ac:dyDescent="0.25">
      <c r="C4" s="38"/>
      <c r="D4" s="39"/>
      <c r="E4" s="39"/>
      <c r="F4" s="39"/>
      <c r="G4" s="39"/>
      <c r="H4" s="39"/>
      <c r="I4" s="39"/>
      <c r="J4" s="39"/>
      <c r="K4" s="40"/>
    </row>
    <row r="5" spans="2:30" ht="18.75" x14ac:dyDescent="0.25">
      <c r="C5" s="251" t="s">
        <v>127</v>
      </c>
      <c r="D5" s="252"/>
      <c r="E5" s="252"/>
      <c r="F5" s="252"/>
      <c r="G5" s="252"/>
      <c r="H5" s="252"/>
      <c r="I5" s="252"/>
      <c r="J5" s="252"/>
      <c r="K5" s="253"/>
    </row>
    <row r="6" spans="2:30" ht="15.75" thickBot="1" x14ac:dyDescent="0.3">
      <c r="C6" s="41"/>
      <c r="D6" s="42"/>
      <c r="E6" s="42"/>
      <c r="F6" s="42"/>
      <c r="G6" s="42"/>
      <c r="H6" s="42"/>
      <c r="I6" s="42"/>
      <c r="J6" s="42"/>
      <c r="K6" s="43" t="s">
        <v>4537</v>
      </c>
    </row>
    <row r="7" spans="2:30" ht="15.75" thickBot="1" x14ac:dyDescent="0.3">
      <c r="B7" s="4">
        <v>1</v>
      </c>
      <c r="C7" s="34" t="s">
        <v>69</v>
      </c>
      <c r="D7" s="35"/>
      <c r="E7" s="35"/>
      <c r="F7" s="35"/>
      <c r="G7" s="35"/>
      <c r="H7" s="35"/>
      <c r="I7" s="36"/>
      <c r="J7" s="36"/>
      <c r="K7" s="37"/>
    </row>
    <row r="8" spans="2:30" x14ac:dyDescent="0.25">
      <c r="B8" s="4">
        <v>2</v>
      </c>
      <c r="C8" s="144"/>
      <c r="D8" s="129"/>
      <c r="E8" s="129"/>
      <c r="F8" s="129"/>
      <c r="G8" s="129"/>
      <c r="H8" s="129"/>
      <c r="I8" s="130"/>
      <c r="J8" s="130"/>
      <c r="K8" s="131"/>
    </row>
    <row r="9" spans="2:30" x14ac:dyDescent="0.25">
      <c r="B9" s="4">
        <v>3</v>
      </c>
      <c r="C9" s="83" t="s">
        <v>1808</v>
      </c>
      <c r="D9" s="32"/>
      <c r="E9" s="32"/>
      <c r="F9" s="32"/>
      <c r="G9" s="32"/>
      <c r="H9" s="32"/>
      <c r="I9" s="33"/>
      <c r="J9" s="254" t="s">
        <v>1809</v>
      </c>
      <c r="K9" s="255"/>
      <c r="L9" s="4">
        <f>VLOOKUP(J9,'LEA Grant Counts'!B4:G827,6,FALSE)</f>
        <v>0</v>
      </c>
      <c r="M9" s="207">
        <f>IF(OR(L9="SD",L9="CS"),1,0)</f>
        <v>0</v>
      </c>
      <c r="O9" s="1"/>
    </row>
    <row r="10" spans="2:30" x14ac:dyDescent="0.25">
      <c r="C10" s="83" t="s">
        <v>1810</v>
      </c>
      <c r="D10" s="32"/>
      <c r="E10" s="32"/>
      <c r="F10" s="32"/>
      <c r="G10" s="32"/>
      <c r="H10" s="32"/>
      <c r="I10" s="33"/>
      <c r="J10" s="238" t="str">
        <f>IF(VLOOKUP(J9,'LEA Grant Counts'!$B$4:$C$827,2,FALSE)="","",VLOOKUP(J9,'LEA Grant Counts'!$B$4:$C$827,2,FALSE))</f>
        <v/>
      </c>
      <c r="K10" s="239"/>
    </row>
    <row r="11" spans="2:30" x14ac:dyDescent="0.25">
      <c r="B11" s="4">
        <v>4</v>
      </c>
      <c r="C11" s="83" t="s">
        <v>1811</v>
      </c>
      <c r="D11" s="32"/>
      <c r="E11" s="32"/>
      <c r="F11" s="32"/>
      <c r="G11" s="32"/>
      <c r="H11" s="32"/>
      <c r="I11" s="33"/>
      <c r="J11" s="238" t="s">
        <v>104</v>
      </c>
      <c r="K11" s="239"/>
      <c r="L11" s="189">
        <f>VLOOKUP(J11,C547:D554,2,FALSE)</f>
        <v>45107</v>
      </c>
    </row>
    <row r="12" spans="2:30" x14ac:dyDescent="0.25">
      <c r="C12" s="83" t="s">
        <v>1818</v>
      </c>
      <c r="D12" s="32"/>
      <c r="E12" s="32"/>
      <c r="F12" s="32"/>
      <c r="G12" s="32"/>
      <c r="H12" s="32"/>
      <c r="I12" s="166"/>
      <c r="J12" s="260"/>
      <c r="K12" s="261"/>
    </row>
    <row r="13" spans="2:30" x14ac:dyDescent="0.25">
      <c r="C13" s="165" t="s">
        <v>1819</v>
      </c>
      <c r="D13" s="32"/>
      <c r="E13" s="32"/>
      <c r="F13" s="32"/>
      <c r="G13" s="32"/>
      <c r="H13" s="32"/>
      <c r="I13" s="33"/>
      <c r="J13" s="238" t="str">
        <f>IF(VLOOKUP(J9,'LEA Grant Counts'!B:J,7,FALSE)=1,"Yes","")</f>
        <v/>
      </c>
      <c r="K13" s="239"/>
    </row>
    <row r="14" spans="2:30" x14ac:dyDescent="0.25">
      <c r="C14" s="165" t="s">
        <v>1820</v>
      </c>
      <c r="D14" s="32"/>
      <c r="E14" s="32"/>
      <c r="F14" s="32"/>
      <c r="G14" s="32"/>
      <c r="H14" s="32"/>
      <c r="I14" s="33"/>
      <c r="J14" s="238" t="str">
        <f>IF(VLOOKUP(J9,'LEA Grant Counts'!B:J,8,FALSE)=1,"Yes","")</f>
        <v/>
      </c>
      <c r="K14" s="239"/>
    </row>
    <row r="15" spans="2:30" x14ac:dyDescent="0.25">
      <c r="C15" s="165" t="s">
        <v>1821</v>
      </c>
      <c r="D15" s="32"/>
      <c r="E15" s="32"/>
      <c r="F15" s="32"/>
      <c r="G15" s="32"/>
      <c r="H15" s="32"/>
      <c r="I15" s="33"/>
      <c r="J15" s="238" t="str">
        <f>IF(VLOOKUP(J9,'LEA Grant Counts'!B:J,9,FALSE)=1,"Yes","")</f>
        <v/>
      </c>
      <c r="K15" s="239"/>
      <c r="O15" s="1"/>
    </row>
    <row r="16" spans="2:30" x14ac:dyDescent="0.25">
      <c r="B16" s="4">
        <v>5</v>
      </c>
      <c r="C16" s="84" t="s">
        <v>1812</v>
      </c>
      <c r="D16" s="21"/>
      <c r="E16" s="21"/>
      <c r="F16" s="21"/>
      <c r="G16" s="21"/>
      <c r="H16" s="201" t="s">
        <v>4400</v>
      </c>
      <c r="I16" s="196" t="str">
        <f>IFERROR(VLOOKUP($J$10,'LEA Grant Counts'!C:F,2,),"")</f>
        <v/>
      </c>
      <c r="J16" s="254"/>
      <c r="K16" s="255"/>
    </row>
    <row r="17" spans="2:11" x14ac:dyDescent="0.25">
      <c r="B17" s="4">
        <v>6</v>
      </c>
      <c r="C17" s="84" t="s">
        <v>1813</v>
      </c>
      <c r="D17" s="21"/>
      <c r="E17" s="21"/>
      <c r="F17" s="21"/>
      <c r="G17" s="21"/>
      <c r="H17" s="201" t="s">
        <v>4400</v>
      </c>
      <c r="I17" s="196" t="str">
        <f>IFERROR(VLOOKUP($J$10,'LEA Grant Counts'!C:F,3,),"")</f>
        <v/>
      </c>
      <c r="J17" s="254"/>
      <c r="K17" s="255"/>
    </row>
    <row r="18" spans="2:11" x14ac:dyDescent="0.25">
      <c r="B18" s="4">
        <v>7</v>
      </c>
      <c r="C18" s="84" t="s">
        <v>1814</v>
      </c>
      <c r="D18" s="21"/>
      <c r="E18" s="21"/>
      <c r="F18" s="21"/>
      <c r="G18" s="21"/>
      <c r="H18" s="201" t="s">
        <v>4400</v>
      </c>
      <c r="I18" s="196" t="str">
        <f>IFERROR(VLOOKUP($J$10,'LEA Grant Counts'!C:F,4,),"")</f>
        <v/>
      </c>
      <c r="J18" s="254"/>
      <c r="K18" s="255"/>
    </row>
    <row r="19" spans="2:11" x14ac:dyDescent="0.25">
      <c r="B19" s="4">
        <v>8</v>
      </c>
      <c r="C19" s="84" t="s">
        <v>1815</v>
      </c>
      <c r="D19" s="21"/>
      <c r="E19" s="21"/>
      <c r="F19" s="21"/>
      <c r="G19" s="21"/>
      <c r="H19" s="21"/>
      <c r="I19" s="22"/>
      <c r="J19" s="254"/>
      <c r="K19" s="255"/>
    </row>
    <row r="20" spans="2:11" x14ac:dyDescent="0.25">
      <c r="B20" s="4">
        <v>9</v>
      </c>
      <c r="C20" s="84" t="s">
        <v>1816</v>
      </c>
      <c r="D20" s="21"/>
      <c r="E20" s="21"/>
      <c r="F20" s="21"/>
      <c r="G20" s="21"/>
      <c r="H20" s="21"/>
      <c r="I20" s="22"/>
      <c r="J20" s="256"/>
      <c r="K20" s="257"/>
    </row>
    <row r="21" spans="2:11" x14ac:dyDescent="0.25">
      <c r="B21" s="4">
        <v>10</v>
      </c>
      <c r="C21" s="164" t="s">
        <v>1817</v>
      </c>
      <c r="D21" s="21"/>
      <c r="E21" s="21"/>
      <c r="F21" s="21"/>
      <c r="G21" s="21"/>
      <c r="H21" s="21"/>
      <c r="I21" s="22"/>
      <c r="J21" s="258"/>
      <c r="K21" s="259"/>
    </row>
    <row r="22" spans="2:11" ht="15.75" thickBot="1" x14ac:dyDescent="0.3">
      <c r="B22" s="4">
        <v>11</v>
      </c>
      <c r="C22" s="145"/>
      <c r="D22" s="146"/>
      <c r="E22" s="146"/>
      <c r="F22" s="146"/>
      <c r="G22" s="146"/>
      <c r="H22" s="146"/>
      <c r="I22" s="147"/>
      <c r="J22" s="132"/>
      <c r="K22" s="148"/>
    </row>
    <row r="23" spans="2:11" ht="15.75" thickBot="1" x14ac:dyDescent="0.3">
      <c r="B23" s="4">
        <v>12</v>
      </c>
      <c r="C23" s="34" t="s">
        <v>70</v>
      </c>
      <c r="D23" s="44"/>
      <c r="E23" s="44"/>
      <c r="F23" s="44"/>
      <c r="G23" s="44"/>
      <c r="H23" s="44"/>
      <c r="I23" s="36"/>
      <c r="J23" s="36"/>
      <c r="K23" s="37"/>
    </row>
    <row r="24" spans="2:11" ht="15.75" thickBot="1" x14ac:dyDescent="0.3">
      <c r="B24" s="4">
        <v>13</v>
      </c>
      <c r="C24" s="47"/>
      <c r="D24" s="133"/>
      <c r="E24" s="133"/>
      <c r="F24" s="133"/>
      <c r="G24" s="133"/>
      <c r="H24" s="133"/>
      <c r="K24" s="48"/>
    </row>
    <row r="25" spans="2:11" ht="15.75" thickBot="1" x14ac:dyDescent="0.3">
      <c r="B25" s="4">
        <v>14</v>
      </c>
      <c r="C25" s="34" t="s">
        <v>107</v>
      </c>
      <c r="D25" s="44"/>
      <c r="E25" s="44"/>
      <c r="F25" s="44"/>
      <c r="G25" s="44"/>
      <c r="H25" s="44"/>
      <c r="I25" s="36"/>
      <c r="J25" s="36"/>
      <c r="K25" s="37"/>
    </row>
    <row r="26" spans="2:11" ht="15.75" thickBot="1" x14ac:dyDescent="0.3">
      <c r="B26" s="4">
        <v>15</v>
      </c>
      <c r="C26" s="47"/>
      <c r="D26" s="133"/>
      <c r="E26" s="133"/>
      <c r="F26" s="133"/>
      <c r="G26" s="133"/>
      <c r="H26" s="133"/>
      <c r="K26" s="48"/>
    </row>
    <row r="27" spans="2:11" ht="15.75" thickBot="1" x14ac:dyDescent="0.3">
      <c r="B27" s="4">
        <v>16</v>
      </c>
      <c r="C27" s="34" t="s">
        <v>71</v>
      </c>
      <c r="D27" s="44"/>
      <c r="E27" s="44"/>
      <c r="F27" s="44"/>
      <c r="G27" s="44"/>
      <c r="H27" s="44"/>
      <c r="I27" s="36"/>
      <c r="J27" s="36"/>
      <c r="K27" s="37"/>
    </row>
    <row r="28" spans="2:11" ht="15.75" thickBot="1" x14ac:dyDescent="0.3">
      <c r="B28" s="4">
        <v>17</v>
      </c>
      <c r="C28" s="78"/>
      <c r="D28" s="133"/>
      <c r="E28" s="133"/>
      <c r="F28" s="133"/>
      <c r="G28" s="133"/>
      <c r="H28" s="133"/>
      <c r="K28" s="48"/>
    </row>
    <row r="29" spans="2:11" ht="15" customHeight="1" thickBot="1" x14ac:dyDescent="0.3">
      <c r="B29" s="4">
        <v>18</v>
      </c>
      <c r="C29" s="34" t="s">
        <v>4434</v>
      </c>
      <c r="D29" s="44"/>
      <c r="E29" s="44"/>
      <c r="F29" s="44"/>
      <c r="G29" s="44"/>
      <c r="H29" s="44"/>
      <c r="I29" s="36"/>
      <c r="J29" s="36"/>
      <c r="K29" s="37"/>
    </row>
    <row r="30" spans="2:11" x14ac:dyDescent="0.25">
      <c r="B30" s="4">
        <v>19</v>
      </c>
      <c r="C30" s="47"/>
      <c r="D30" s="133"/>
      <c r="E30" s="133"/>
      <c r="F30" s="133"/>
      <c r="G30" s="133"/>
      <c r="H30" s="133"/>
      <c r="J30" s="202" t="s">
        <v>4453</v>
      </c>
      <c r="K30" s="48"/>
    </row>
    <row r="31" spans="2:11" x14ac:dyDescent="0.25">
      <c r="B31" s="4">
        <v>20</v>
      </c>
      <c r="C31" s="156" t="s">
        <v>72</v>
      </c>
      <c r="D31" s="13"/>
      <c r="E31" s="13"/>
      <c r="F31" s="13"/>
      <c r="G31" s="13"/>
      <c r="H31" s="13"/>
      <c r="I31" s="196" t="s">
        <v>4438</v>
      </c>
      <c r="J31" s="198" t="str">
        <f>IFERROR(VLOOKUP($J$10,'LEA Grant Counts'!C:R,16,),"")</f>
        <v/>
      </c>
      <c r="K31" s="115"/>
    </row>
    <row r="32" spans="2:11" ht="49.9" customHeight="1" x14ac:dyDescent="0.25">
      <c r="B32" s="4">
        <v>21</v>
      </c>
      <c r="C32" s="248" t="s">
        <v>4402</v>
      </c>
      <c r="D32" s="249"/>
      <c r="E32" s="249"/>
      <c r="F32" s="249"/>
      <c r="G32" s="249"/>
      <c r="H32" s="249"/>
      <c r="I32" s="249"/>
      <c r="J32" s="14"/>
      <c r="K32" s="48"/>
    </row>
    <row r="33" spans="2:12" ht="14.45" customHeight="1" x14ac:dyDescent="0.25">
      <c r="B33" s="4">
        <v>22</v>
      </c>
      <c r="C33" s="79"/>
      <c r="D33" s="31"/>
      <c r="E33" s="31"/>
      <c r="F33" s="31"/>
      <c r="G33" s="31"/>
      <c r="H33" s="31"/>
      <c r="I33" s="13"/>
      <c r="J33" s="6"/>
      <c r="K33" s="49"/>
    </row>
    <row r="34" spans="2:12" ht="30" x14ac:dyDescent="0.25">
      <c r="B34" s="4">
        <v>23</v>
      </c>
      <c r="C34" s="51" t="s">
        <v>73</v>
      </c>
      <c r="D34" s="31"/>
      <c r="E34" s="31"/>
      <c r="F34" s="31"/>
      <c r="G34" s="31"/>
      <c r="H34" s="31"/>
      <c r="I34" s="13"/>
      <c r="J34" s="6"/>
      <c r="K34" s="115"/>
    </row>
    <row r="35" spans="2:12" x14ac:dyDescent="0.25">
      <c r="B35" s="4">
        <v>24</v>
      </c>
      <c r="C35" s="80"/>
      <c r="D35" s="149"/>
      <c r="E35" s="149"/>
      <c r="F35" s="149"/>
      <c r="G35" s="149"/>
      <c r="H35" s="149"/>
      <c r="I35" s="150"/>
      <c r="K35" s="50"/>
    </row>
    <row r="36" spans="2:12" x14ac:dyDescent="0.25">
      <c r="B36" s="4">
        <v>25</v>
      </c>
      <c r="C36" s="51" t="s">
        <v>1998</v>
      </c>
      <c r="D36" s="31"/>
      <c r="E36" s="31"/>
      <c r="F36" s="31"/>
      <c r="G36" s="31"/>
      <c r="H36" s="31"/>
      <c r="I36" s="13"/>
      <c r="J36" s="6"/>
      <c r="K36" s="49"/>
    </row>
    <row r="37" spans="2:12" x14ac:dyDescent="0.25">
      <c r="B37" s="4">
        <v>26</v>
      </c>
      <c r="C37" s="139" t="s">
        <v>7</v>
      </c>
      <c r="D37" s="140"/>
      <c r="E37" s="140"/>
      <c r="F37" s="140"/>
      <c r="G37" s="140"/>
      <c r="H37" s="140"/>
      <c r="I37" s="82"/>
      <c r="J37" s="6"/>
      <c r="K37" s="114"/>
      <c r="L37" s="4" t="str">
        <f>IF(K37="","N",IF(OR($L$9="SD",$L$9="CS"),K37,"N"))</f>
        <v>N</v>
      </c>
    </row>
    <row r="38" spans="2:12" x14ac:dyDescent="0.25">
      <c r="B38" s="4">
        <v>27</v>
      </c>
      <c r="C38" s="272" t="s">
        <v>8</v>
      </c>
      <c r="D38" s="273"/>
      <c r="E38" s="273"/>
      <c r="F38" s="273"/>
      <c r="G38" s="273"/>
      <c r="H38" s="273"/>
      <c r="I38" s="273"/>
      <c r="J38" s="6"/>
      <c r="K38" s="114"/>
      <c r="L38" s="4" t="str">
        <f>IF(K38="","N",IF(OR($L$9="SD",$L$9="CS"),K38,"N"))</f>
        <v>N</v>
      </c>
    </row>
    <row r="39" spans="2:12" x14ac:dyDescent="0.25">
      <c r="B39" s="4">
        <v>28</v>
      </c>
      <c r="C39" s="139" t="s">
        <v>9</v>
      </c>
      <c r="D39" s="140"/>
      <c r="E39" s="140"/>
      <c r="F39" s="140"/>
      <c r="G39" s="140"/>
      <c r="H39" s="140"/>
      <c r="I39" s="82"/>
      <c r="J39" s="6"/>
      <c r="K39" s="114"/>
      <c r="L39" s="4" t="str">
        <f>IF(K39="","N",IF(OR($L$9="SD",$L$9="CS"),K39,"N"))</f>
        <v>N</v>
      </c>
    </row>
    <row r="40" spans="2:12" x14ac:dyDescent="0.25">
      <c r="B40" s="4">
        <v>29</v>
      </c>
      <c r="C40" s="139" t="s">
        <v>10</v>
      </c>
      <c r="D40" s="140"/>
      <c r="E40" s="140"/>
      <c r="F40" s="140"/>
      <c r="G40" s="140"/>
      <c r="H40" s="140"/>
      <c r="I40" s="82"/>
      <c r="J40" s="6"/>
      <c r="K40" s="114"/>
      <c r="L40" s="4" t="str">
        <f>IF(K40="","N",IF(OR($L$9="SD",$L$9="CS"),K40,"N"))</f>
        <v>N</v>
      </c>
    </row>
    <row r="41" spans="2:12" ht="15.75" thickBot="1" x14ac:dyDescent="0.3">
      <c r="B41" s="4">
        <v>30</v>
      </c>
      <c r="C41" s="81"/>
      <c r="D41" s="151"/>
      <c r="E41" s="151"/>
      <c r="F41" s="151"/>
      <c r="G41" s="151"/>
      <c r="H41" s="151"/>
      <c r="I41" s="150"/>
      <c r="K41" s="48" t="str">
        <f>IF(K34&gt;0,IF(COUNTIF(K37:K40,"Y")&gt;0,"","Must be at least one Y."),"")</f>
        <v/>
      </c>
    </row>
    <row r="42" spans="2:12" ht="15.75" thickBot="1" x14ac:dyDescent="0.3">
      <c r="B42" s="4">
        <v>31</v>
      </c>
      <c r="C42" s="34" t="s">
        <v>4433</v>
      </c>
      <c r="D42" s="44"/>
      <c r="E42" s="44"/>
      <c r="F42" s="44"/>
      <c r="G42" s="44"/>
      <c r="H42" s="44"/>
      <c r="I42" s="36"/>
      <c r="J42" s="36"/>
      <c r="K42" s="37"/>
    </row>
    <row r="43" spans="2:12" x14ac:dyDescent="0.25">
      <c r="B43" s="4">
        <v>32</v>
      </c>
      <c r="C43" s="78"/>
      <c r="D43" s="152"/>
      <c r="E43" s="152"/>
      <c r="F43" s="152"/>
      <c r="G43" s="152"/>
      <c r="H43" s="152"/>
      <c r="J43" s="202" t="s">
        <v>4453</v>
      </c>
      <c r="K43" s="53"/>
    </row>
    <row r="44" spans="2:12" x14ac:dyDescent="0.25">
      <c r="B44" s="4">
        <v>33</v>
      </c>
      <c r="C44" s="57" t="s">
        <v>4401</v>
      </c>
      <c r="D44" s="23"/>
      <c r="E44" s="23"/>
      <c r="F44" s="23"/>
      <c r="G44" s="23"/>
      <c r="H44" s="23"/>
      <c r="I44" s="196" t="s">
        <v>4438</v>
      </c>
      <c r="J44" s="198" t="str">
        <f>IFERROR(VLOOKUP($J$10,'LEA Grant Counts'!C:S,17,),"")</f>
        <v/>
      </c>
      <c r="K44" s="115"/>
    </row>
    <row r="45" spans="2:12" x14ac:dyDescent="0.25">
      <c r="B45" s="4">
        <v>34</v>
      </c>
      <c r="C45" s="81"/>
      <c r="K45" s="49"/>
    </row>
    <row r="46" spans="2:12" x14ac:dyDescent="0.25">
      <c r="B46" s="4">
        <v>35</v>
      </c>
      <c r="C46" s="57" t="s">
        <v>115</v>
      </c>
      <c r="D46" s="23"/>
      <c r="E46" s="23"/>
      <c r="F46" s="23"/>
      <c r="G46" s="23"/>
      <c r="H46" s="23"/>
      <c r="I46" s="6"/>
      <c r="J46" s="6"/>
      <c r="K46" s="55">
        <f>K31-K34-K44</f>
        <v>0</v>
      </c>
    </row>
    <row r="47" spans="2:12" x14ac:dyDescent="0.25">
      <c r="B47" s="4">
        <v>36</v>
      </c>
      <c r="C47" s="81"/>
      <c r="K47" s="46"/>
    </row>
    <row r="48" spans="2:12" x14ac:dyDescent="0.25">
      <c r="B48" s="4">
        <v>37</v>
      </c>
      <c r="C48" s="57" t="s">
        <v>25</v>
      </c>
      <c r="D48" s="23"/>
      <c r="E48" s="23"/>
      <c r="F48" s="23"/>
      <c r="G48" s="23"/>
      <c r="H48" s="23"/>
      <c r="I48" s="6"/>
      <c r="J48" s="6"/>
      <c r="K48" s="56"/>
    </row>
    <row r="49" spans="2:30" x14ac:dyDescent="0.25">
      <c r="B49" s="4">
        <v>38</v>
      </c>
      <c r="C49" s="85" t="s">
        <v>7</v>
      </c>
      <c r="D49" s="11"/>
      <c r="E49" s="11"/>
      <c r="F49" s="11"/>
      <c r="G49" s="11"/>
      <c r="H49" s="11"/>
      <c r="I49" s="6"/>
      <c r="J49" s="6"/>
      <c r="K49" s="141"/>
      <c r="L49" s="4">
        <f>IF(OR($L$9="SD",$L$9="CS"),K49,0)</f>
        <v>0</v>
      </c>
    </row>
    <row r="50" spans="2:30" x14ac:dyDescent="0.25">
      <c r="B50" s="4">
        <v>39</v>
      </c>
      <c r="C50" s="85" t="s">
        <v>8</v>
      </c>
      <c r="D50" s="11"/>
      <c r="E50" s="11"/>
      <c r="F50" s="11"/>
      <c r="G50" s="11"/>
      <c r="H50" s="11"/>
      <c r="I50" s="6"/>
      <c r="J50" s="6"/>
      <c r="K50" s="141"/>
      <c r="L50" s="4">
        <f t="shared" ref="L50:L53" si="0">IF(OR($L$9="SD",$L$9="CS"),K50,0)</f>
        <v>0</v>
      </c>
    </row>
    <row r="51" spans="2:30" x14ac:dyDescent="0.25">
      <c r="B51" s="4">
        <v>40</v>
      </c>
      <c r="C51" s="85" t="s">
        <v>9</v>
      </c>
      <c r="D51" s="11"/>
      <c r="E51" s="11"/>
      <c r="F51" s="11"/>
      <c r="G51" s="11"/>
      <c r="H51" s="11"/>
      <c r="I51" s="6"/>
      <c r="J51" s="6"/>
      <c r="K51" s="141"/>
      <c r="L51" s="4">
        <f t="shared" si="0"/>
        <v>0</v>
      </c>
    </row>
    <row r="52" spans="2:30" x14ac:dyDescent="0.25">
      <c r="B52" s="4">
        <v>41</v>
      </c>
      <c r="C52" s="85" t="s">
        <v>10</v>
      </c>
      <c r="D52" s="11"/>
      <c r="E52" s="11"/>
      <c r="F52" s="11"/>
      <c r="G52" s="11"/>
      <c r="H52" s="11"/>
      <c r="I52" s="6"/>
      <c r="J52" s="6"/>
      <c r="K52" s="141"/>
      <c r="L52" s="4">
        <f t="shared" si="0"/>
        <v>0</v>
      </c>
    </row>
    <row r="53" spans="2:30" x14ac:dyDescent="0.25">
      <c r="B53" s="4">
        <v>42</v>
      </c>
      <c r="C53" s="86" t="s">
        <v>11</v>
      </c>
      <c r="D53" s="23"/>
      <c r="E53" s="23"/>
      <c r="F53" s="23"/>
      <c r="G53" s="23"/>
      <c r="H53" s="23"/>
      <c r="I53" s="6"/>
      <c r="J53" s="6"/>
      <c r="K53" s="142">
        <f>IF(K46=0,0,1-K49-K50-K51-K52)</f>
        <v>0</v>
      </c>
      <c r="L53" s="4">
        <f t="shared" si="0"/>
        <v>0</v>
      </c>
    </row>
    <row r="54" spans="2:30" ht="15.75" thickBot="1" x14ac:dyDescent="0.3">
      <c r="B54" s="4">
        <v>43</v>
      </c>
      <c r="C54" s="124"/>
      <c r="D54" s="125"/>
      <c r="E54" s="125"/>
      <c r="F54" s="125"/>
      <c r="G54" s="125"/>
      <c r="H54" s="125"/>
      <c r="I54" s="126"/>
      <c r="J54" s="126"/>
      <c r="K54" s="127"/>
    </row>
    <row r="55" spans="2:30" ht="15.75" thickBot="1" x14ac:dyDescent="0.3">
      <c r="B55" s="4">
        <v>44</v>
      </c>
      <c r="C55" s="34" t="s">
        <v>118</v>
      </c>
      <c r="D55" s="44"/>
      <c r="E55" s="44"/>
      <c r="F55" s="44"/>
      <c r="G55" s="44"/>
      <c r="H55" s="44"/>
      <c r="I55" s="36"/>
      <c r="J55" s="36"/>
      <c r="K55" s="37"/>
    </row>
    <row r="56" spans="2:30" ht="15.75" thickBot="1" x14ac:dyDescent="0.3">
      <c r="B56" s="4">
        <v>45</v>
      </c>
      <c r="C56" s="47"/>
      <c r="K56" s="46"/>
    </row>
    <row r="57" spans="2:30" s="1" customFormat="1" ht="15.75" thickBot="1" x14ac:dyDescent="0.3">
      <c r="B57" s="4">
        <v>46</v>
      </c>
      <c r="C57" s="34" t="s">
        <v>4432</v>
      </c>
      <c r="D57" s="44"/>
      <c r="E57" s="44"/>
      <c r="F57" s="44"/>
      <c r="G57" s="44"/>
      <c r="H57" s="44"/>
      <c r="I57" s="88"/>
      <c r="J57" s="88"/>
      <c r="K57" s="89"/>
      <c r="L57" s="4"/>
      <c r="M57"/>
      <c r="N57"/>
      <c r="O57"/>
      <c r="P57"/>
      <c r="Q57"/>
      <c r="R57"/>
      <c r="S57"/>
      <c r="T57"/>
      <c r="U57"/>
      <c r="V57"/>
      <c r="W57"/>
      <c r="X57"/>
      <c r="Y57"/>
      <c r="Z57"/>
      <c r="AA57"/>
      <c r="AB57"/>
      <c r="AC57"/>
      <c r="AD57"/>
    </row>
    <row r="58" spans="2:30" x14ac:dyDescent="0.25">
      <c r="B58" s="4">
        <v>47</v>
      </c>
      <c r="C58" s="47"/>
      <c r="K58" s="48"/>
    </row>
    <row r="59" spans="2:30" x14ac:dyDescent="0.25">
      <c r="B59" s="4">
        <v>48</v>
      </c>
      <c r="C59" s="57" t="s">
        <v>23</v>
      </c>
      <c r="D59" s="23"/>
      <c r="E59" s="23"/>
      <c r="F59" s="23"/>
      <c r="G59" s="23"/>
      <c r="H59" s="23"/>
      <c r="I59" s="6"/>
      <c r="J59" s="202" t="s">
        <v>4453</v>
      </c>
      <c r="K59" s="49"/>
    </row>
    <row r="60" spans="2:30" x14ac:dyDescent="0.25">
      <c r="B60" s="4">
        <v>49</v>
      </c>
      <c r="C60" s="86" t="s">
        <v>5</v>
      </c>
      <c r="D60" s="23"/>
      <c r="E60" s="23"/>
      <c r="F60" s="23"/>
      <c r="G60" s="23"/>
      <c r="H60" s="23"/>
      <c r="I60" s="196" t="s">
        <v>4436</v>
      </c>
      <c r="J60" s="196" t="str">
        <f>IFERROR(VLOOKUP($J$10,'LEA Grant Counts'!C:AC,20,),"")</f>
        <v/>
      </c>
      <c r="K60" s="115"/>
    </row>
    <row r="61" spans="2:30" x14ac:dyDescent="0.25">
      <c r="B61" s="4">
        <v>50</v>
      </c>
      <c r="C61" s="86" t="s">
        <v>0</v>
      </c>
      <c r="D61" s="23"/>
      <c r="E61" s="23"/>
      <c r="F61" s="23"/>
      <c r="G61" s="23"/>
      <c r="H61" s="23"/>
      <c r="I61" s="196" t="s">
        <v>4436</v>
      </c>
      <c r="J61" s="196" t="str">
        <f>IFERROR(VLOOKUP($J$10,'LEA Grant Counts'!C:AC,22,),"")</f>
        <v/>
      </c>
      <c r="K61" s="115"/>
    </row>
    <row r="62" spans="2:30" x14ac:dyDescent="0.25">
      <c r="B62" s="4">
        <v>51</v>
      </c>
      <c r="C62" s="86" t="s">
        <v>6</v>
      </c>
      <c r="D62" s="23"/>
      <c r="E62" s="23"/>
      <c r="F62" s="23"/>
      <c r="G62" s="23"/>
      <c r="H62" s="23"/>
      <c r="I62" s="196" t="s">
        <v>4436</v>
      </c>
      <c r="J62" s="196" t="str">
        <f>IFERROR(VLOOKUP($J$10,'LEA Grant Counts'!C:AC,24,),"")</f>
        <v/>
      </c>
      <c r="K62" s="115"/>
    </row>
    <row r="63" spans="2:30" x14ac:dyDescent="0.25">
      <c r="B63" s="4">
        <v>52</v>
      </c>
      <c r="C63" s="111" t="s">
        <v>1</v>
      </c>
      <c r="D63" s="26"/>
      <c r="E63" s="26"/>
      <c r="F63" s="26"/>
      <c r="G63" s="26"/>
      <c r="H63" s="26"/>
      <c r="I63" s="197" t="s">
        <v>4437</v>
      </c>
      <c r="J63" s="197" t="str">
        <f>IFERROR(VLOOKUP($J$10,'LEA Grant Counts'!C:AC,26,),"")</f>
        <v/>
      </c>
      <c r="K63" s="119"/>
    </row>
    <row r="64" spans="2:30" s="1" customFormat="1" x14ac:dyDescent="0.25">
      <c r="B64" s="4">
        <v>53</v>
      </c>
      <c r="C64" s="91" t="s">
        <v>116</v>
      </c>
      <c r="D64" s="27"/>
      <c r="E64" s="27"/>
      <c r="F64" s="27"/>
      <c r="G64" s="27"/>
      <c r="H64" s="27"/>
      <c r="I64" s="123"/>
      <c r="J64" s="196" t="str">
        <f>IF(SUM(J60:J63)=0,"",SUM(J60:J63))</f>
        <v/>
      </c>
      <c r="K64" s="55">
        <f>SUM(K60:K63)</f>
        <v>0</v>
      </c>
      <c r="L64" s="4"/>
      <c r="M64"/>
      <c r="N64"/>
      <c r="O64"/>
      <c r="P64"/>
      <c r="Q64"/>
      <c r="R64"/>
      <c r="S64"/>
      <c r="T64"/>
      <c r="U64"/>
      <c r="V64"/>
      <c r="W64"/>
      <c r="X64"/>
    </row>
    <row r="65" spans="2:30" ht="43.9" customHeight="1" x14ac:dyDescent="0.25">
      <c r="B65" s="4">
        <v>54</v>
      </c>
      <c r="C65" s="248" t="s">
        <v>4414</v>
      </c>
      <c r="D65" s="249"/>
      <c r="E65" s="249"/>
      <c r="F65" s="249"/>
      <c r="G65" s="249"/>
      <c r="H65" s="249"/>
      <c r="I65" s="249"/>
      <c r="J65" s="14"/>
      <c r="K65" s="48"/>
    </row>
    <row r="66" spans="2:30" x14ac:dyDescent="0.25">
      <c r="B66" s="4">
        <v>55</v>
      </c>
      <c r="C66" s="57" t="s">
        <v>24</v>
      </c>
      <c r="D66" s="23"/>
      <c r="E66" s="23"/>
      <c r="F66" s="23"/>
      <c r="G66" s="23"/>
      <c r="H66" s="23"/>
      <c r="I66" s="6"/>
      <c r="J66" s="6"/>
      <c r="K66" s="49"/>
    </row>
    <row r="67" spans="2:30" x14ac:dyDescent="0.25">
      <c r="B67" s="4">
        <v>56</v>
      </c>
      <c r="C67" s="86" t="s">
        <v>5</v>
      </c>
      <c r="D67" s="23"/>
      <c r="E67" s="23"/>
      <c r="F67" s="23"/>
      <c r="G67" s="23"/>
      <c r="H67" s="23"/>
      <c r="I67" s="196"/>
      <c r="J67" s="196" t="s">
        <v>4436</v>
      </c>
      <c r="K67" s="115"/>
    </row>
    <row r="68" spans="2:30" x14ac:dyDescent="0.25">
      <c r="B68" s="4">
        <v>57</v>
      </c>
      <c r="C68" s="86" t="s">
        <v>0</v>
      </c>
      <c r="D68" s="23"/>
      <c r="E68" s="23"/>
      <c r="F68" s="23"/>
      <c r="G68" s="23"/>
      <c r="H68" s="23"/>
      <c r="I68" s="196"/>
      <c r="J68" s="196" t="s">
        <v>4436</v>
      </c>
      <c r="K68" s="115"/>
    </row>
    <row r="69" spans="2:30" x14ac:dyDescent="0.25">
      <c r="B69" s="4">
        <v>58</v>
      </c>
      <c r="C69" s="86" t="s">
        <v>6</v>
      </c>
      <c r="D69" s="23"/>
      <c r="E69" s="23"/>
      <c r="F69" s="23"/>
      <c r="G69" s="23"/>
      <c r="H69" s="23"/>
      <c r="I69" s="196"/>
      <c r="J69" s="196" t="s">
        <v>4436</v>
      </c>
      <c r="K69" s="115"/>
    </row>
    <row r="70" spans="2:30" x14ac:dyDescent="0.25">
      <c r="B70" s="4">
        <v>59</v>
      </c>
      <c r="C70" s="111" t="s">
        <v>1</v>
      </c>
      <c r="D70" s="26"/>
      <c r="E70" s="26"/>
      <c r="F70" s="26"/>
      <c r="G70" s="26"/>
      <c r="H70" s="26"/>
      <c r="I70" s="197"/>
      <c r="J70" s="197" t="s">
        <v>4437</v>
      </c>
      <c r="K70" s="119"/>
    </row>
    <row r="71" spans="2:30" x14ac:dyDescent="0.25">
      <c r="B71" s="4">
        <v>60</v>
      </c>
      <c r="C71" s="91" t="s">
        <v>117</v>
      </c>
      <c r="D71" s="23"/>
      <c r="E71" s="23"/>
      <c r="F71" s="23"/>
      <c r="G71" s="23"/>
      <c r="H71" s="23"/>
      <c r="I71" s="6"/>
      <c r="J71" s="110"/>
      <c r="K71" s="55">
        <f>SUM(K67:K70)</f>
        <v>0</v>
      </c>
    </row>
    <row r="72" spans="2:30" ht="15.75" thickBot="1" x14ac:dyDescent="0.3">
      <c r="B72" s="4">
        <v>61</v>
      </c>
      <c r="C72" s="47"/>
      <c r="K72" s="48"/>
    </row>
    <row r="73" spans="2:30" s="1" customFormat="1" ht="15.75" thickBot="1" x14ac:dyDescent="0.3">
      <c r="B73" s="4">
        <v>62</v>
      </c>
      <c r="C73" s="34" t="s">
        <v>4431</v>
      </c>
      <c r="D73" s="44"/>
      <c r="E73" s="44"/>
      <c r="F73" s="44"/>
      <c r="G73" s="44"/>
      <c r="H73" s="44"/>
      <c r="I73" s="88"/>
      <c r="J73" s="88"/>
      <c r="K73" s="89"/>
      <c r="L73" s="4"/>
      <c r="M73"/>
      <c r="N73"/>
      <c r="O73"/>
      <c r="P73"/>
      <c r="Q73"/>
      <c r="R73"/>
      <c r="S73"/>
      <c r="T73"/>
      <c r="U73"/>
      <c r="V73"/>
      <c r="W73"/>
      <c r="X73"/>
      <c r="Y73"/>
      <c r="Z73"/>
      <c r="AA73"/>
      <c r="AB73"/>
      <c r="AC73"/>
      <c r="AD73"/>
    </row>
    <row r="74" spans="2:30" x14ac:dyDescent="0.25">
      <c r="B74" s="4">
        <v>63</v>
      </c>
      <c r="C74" s="57" t="s">
        <v>4457</v>
      </c>
      <c r="I74" s="202" t="s">
        <v>4453</v>
      </c>
      <c r="J74" s="200" t="str">
        <f>IFERROR(VLOOKUP($J$10,'LEA Grant Counts'!C:AC,27,),"")</f>
        <v/>
      </c>
      <c r="K74" s="115"/>
    </row>
    <row r="75" spans="2:30" x14ac:dyDescent="0.25">
      <c r="C75" s="47"/>
      <c r="D75" s="23"/>
      <c r="E75" s="23"/>
      <c r="F75" s="23"/>
      <c r="G75" s="23"/>
      <c r="H75" s="23"/>
      <c r="I75" s="6"/>
      <c r="J75" s="6"/>
      <c r="K75" s="46"/>
    </row>
    <row r="76" spans="2:30" x14ac:dyDescent="0.25">
      <c r="B76" s="4">
        <v>64</v>
      </c>
      <c r="C76" s="57" t="s">
        <v>4403</v>
      </c>
      <c r="D76" s="23"/>
      <c r="E76" s="23"/>
      <c r="F76" s="23"/>
      <c r="G76" s="23"/>
      <c r="H76" s="23"/>
      <c r="I76" s="202"/>
      <c r="J76" s="196"/>
      <c r="K76" s="55">
        <f>K63</f>
        <v>0</v>
      </c>
    </row>
    <row r="77" spans="2:30" x14ac:dyDescent="0.25">
      <c r="B77" s="4">
        <v>65</v>
      </c>
      <c r="C77" s="81"/>
      <c r="K77" s="49"/>
    </row>
    <row r="78" spans="2:30" x14ac:dyDescent="0.25">
      <c r="B78" s="4">
        <v>66</v>
      </c>
      <c r="C78" s="57" t="s">
        <v>4404</v>
      </c>
      <c r="D78" s="23"/>
      <c r="E78" s="23"/>
      <c r="F78" s="23"/>
      <c r="G78" s="23"/>
      <c r="H78" s="23"/>
      <c r="I78" s="6"/>
      <c r="J78" s="6"/>
      <c r="K78" s="55">
        <f>K70</f>
        <v>0</v>
      </c>
    </row>
    <row r="79" spans="2:30" x14ac:dyDescent="0.25">
      <c r="B79" s="4">
        <v>67</v>
      </c>
      <c r="C79" s="81"/>
      <c r="K79" s="46"/>
    </row>
    <row r="80" spans="2:30" x14ac:dyDescent="0.25">
      <c r="B80" s="4">
        <v>68</v>
      </c>
      <c r="C80" s="57" t="s">
        <v>4405</v>
      </c>
      <c r="D80" s="23"/>
      <c r="E80" s="23"/>
      <c r="F80" s="23"/>
      <c r="G80" s="23"/>
      <c r="H80" s="23"/>
      <c r="I80" s="6"/>
      <c r="J80" s="6"/>
      <c r="K80" s="49"/>
    </row>
    <row r="81" spans="2:30" x14ac:dyDescent="0.25">
      <c r="B81" s="4">
        <v>69</v>
      </c>
      <c r="C81" s="86" t="s">
        <v>7</v>
      </c>
      <c r="D81" s="23"/>
      <c r="E81" s="23"/>
      <c r="F81" s="23"/>
      <c r="G81" s="23"/>
      <c r="H81" s="23"/>
      <c r="I81" s="6"/>
      <c r="J81" s="6"/>
      <c r="K81" s="114"/>
      <c r="L81" s="4" t="str">
        <f>IF(K81="","N",K81)</f>
        <v>N</v>
      </c>
    </row>
    <row r="82" spans="2:30" x14ac:dyDescent="0.25">
      <c r="B82" s="4">
        <v>70</v>
      </c>
      <c r="C82" s="86" t="s">
        <v>8</v>
      </c>
      <c r="D82" s="23"/>
      <c r="E82" s="23"/>
      <c r="F82" s="23"/>
      <c r="G82" s="23"/>
      <c r="H82" s="23"/>
      <c r="I82" s="6"/>
      <c r="J82" s="6"/>
      <c r="K82" s="114"/>
      <c r="L82" s="4" t="str">
        <f t="shared" ref="L82:L84" si="1">IF(K82="","N",K82)</f>
        <v>N</v>
      </c>
    </row>
    <row r="83" spans="2:30" x14ac:dyDescent="0.25">
      <c r="B83" s="4">
        <v>71</v>
      </c>
      <c r="C83" s="86" t="s">
        <v>9</v>
      </c>
      <c r="D83" s="23"/>
      <c r="E83" s="23"/>
      <c r="F83" s="23"/>
      <c r="G83" s="23"/>
      <c r="H83" s="23"/>
      <c r="I83" s="6"/>
      <c r="J83" s="6"/>
      <c r="K83" s="114"/>
      <c r="L83" s="4" t="str">
        <f t="shared" si="1"/>
        <v>N</v>
      </c>
    </row>
    <row r="84" spans="2:30" x14ac:dyDescent="0.25">
      <c r="B84" s="4">
        <v>72</v>
      </c>
      <c r="C84" s="86" t="s">
        <v>10</v>
      </c>
      <c r="D84" s="23"/>
      <c r="E84" s="23"/>
      <c r="F84" s="23"/>
      <c r="G84" s="23"/>
      <c r="H84" s="23"/>
      <c r="I84" s="6"/>
      <c r="J84" s="6"/>
      <c r="K84" s="114"/>
      <c r="L84" s="4" t="str">
        <f t="shared" si="1"/>
        <v>N</v>
      </c>
    </row>
    <row r="85" spans="2:30" ht="15.75" thickBot="1" x14ac:dyDescent="0.3">
      <c r="B85" s="4">
        <v>73</v>
      </c>
      <c r="C85" s="87"/>
      <c r="K85" s="48" t="str">
        <f>IF(K78&gt;0,IF(COUNTIF(K81:K84,"Y")&gt;0,"","Must be at least one Y."),"")</f>
        <v/>
      </c>
    </row>
    <row r="86" spans="2:30" s="1" customFormat="1" ht="15.75" thickBot="1" x14ac:dyDescent="0.3">
      <c r="B86" s="4">
        <v>74</v>
      </c>
      <c r="C86" s="34" t="s">
        <v>4430</v>
      </c>
      <c r="D86" s="44"/>
      <c r="E86" s="44"/>
      <c r="F86" s="44"/>
      <c r="G86" s="44"/>
      <c r="H86" s="44"/>
      <c r="I86" s="88"/>
      <c r="J86" s="88"/>
      <c r="K86" s="89"/>
      <c r="L86" s="4"/>
      <c r="M86"/>
      <c r="N86"/>
      <c r="O86"/>
      <c r="P86"/>
      <c r="Q86"/>
      <c r="R86"/>
      <c r="S86"/>
      <c r="T86"/>
      <c r="U86"/>
      <c r="V86"/>
      <c r="W86"/>
      <c r="X86"/>
      <c r="Y86"/>
      <c r="Z86"/>
      <c r="AA86"/>
      <c r="AB86"/>
      <c r="AC86"/>
      <c r="AD86"/>
    </row>
    <row r="87" spans="2:30" x14ac:dyDescent="0.25">
      <c r="B87" s="4">
        <v>75</v>
      </c>
      <c r="C87" s="47"/>
      <c r="K87" s="53"/>
    </row>
    <row r="88" spans="2:30" x14ac:dyDescent="0.25">
      <c r="B88" s="4">
        <v>76</v>
      </c>
      <c r="C88" s="57" t="s">
        <v>4456</v>
      </c>
      <c r="D88" s="23"/>
      <c r="E88" s="23"/>
      <c r="F88" s="23"/>
      <c r="G88" s="23"/>
      <c r="H88" s="23"/>
      <c r="I88" s="6"/>
      <c r="J88" s="6"/>
      <c r="K88" s="55">
        <f>K76-K78-K74</f>
        <v>0</v>
      </c>
    </row>
    <row r="89" spans="2:30" x14ac:dyDescent="0.25">
      <c r="B89" s="4">
        <v>77</v>
      </c>
      <c r="C89" s="81"/>
      <c r="K89" s="46"/>
    </row>
    <row r="90" spans="2:30" x14ac:dyDescent="0.25">
      <c r="B90" s="4">
        <v>78</v>
      </c>
      <c r="C90" s="57" t="s">
        <v>26</v>
      </c>
      <c r="D90" s="23"/>
      <c r="E90" s="23"/>
      <c r="F90" s="23"/>
      <c r="G90" s="23"/>
      <c r="H90" s="23"/>
      <c r="I90" s="6"/>
      <c r="J90" s="6"/>
      <c r="K90" s="49"/>
    </row>
    <row r="91" spans="2:30" x14ac:dyDescent="0.25">
      <c r="B91" s="4">
        <v>79</v>
      </c>
      <c r="C91" s="86" t="s">
        <v>7</v>
      </c>
      <c r="D91" s="23"/>
      <c r="E91" s="23"/>
      <c r="F91" s="23"/>
      <c r="G91" s="23"/>
      <c r="H91" s="23"/>
      <c r="I91" s="6"/>
      <c r="J91" s="6"/>
      <c r="K91" s="141"/>
    </row>
    <row r="92" spans="2:30" x14ac:dyDescent="0.25">
      <c r="B92" s="4">
        <v>80</v>
      </c>
      <c r="C92" s="86" t="s">
        <v>8</v>
      </c>
      <c r="D92" s="23"/>
      <c r="E92" s="23"/>
      <c r="F92" s="23"/>
      <c r="G92" s="23"/>
      <c r="H92" s="23"/>
      <c r="I92" s="6"/>
      <c r="J92" s="6"/>
      <c r="K92" s="141"/>
    </row>
    <row r="93" spans="2:30" x14ac:dyDescent="0.25">
      <c r="B93" s="4">
        <v>81</v>
      </c>
      <c r="C93" s="86" t="s">
        <v>9</v>
      </c>
      <c r="D93" s="23"/>
      <c r="E93" s="23"/>
      <c r="F93" s="23"/>
      <c r="G93" s="23"/>
      <c r="H93" s="23"/>
      <c r="I93" s="6"/>
      <c r="J93" s="6"/>
      <c r="K93" s="141"/>
    </row>
    <row r="94" spans="2:30" x14ac:dyDescent="0.25">
      <c r="B94" s="4">
        <v>82</v>
      </c>
      <c r="C94" s="86" t="s">
        <v>10</v>
      </c>
      <c r="D94" s="23"/>
      <c r="E94" s="23"/>
      <c r="F94" s="23"/>
      <c r="G94" s="23"/>
      <c r="H94" s="23"/>
      <c r="I94" s="6"/>
      <c r="J94" s="6"/>
      <c r="K94" s="141"/>
    </row>
    <row r="95" spans="2:30" x14ac:dyDescent="0.25">
      <c r="B95" s="4">
        <v>83</v>
      </c>
      <c r="C95" s="86" t="s">
        <v>11</v>
      </c>
      <c r="D95" s="23"/>
      <c r="E95" s="23"/>
      <c r="F95" s="23"/>
      <c r="G95" s="23"/>
      <c r="H95" s="23"/>
      <c r="I95" s="6"/>
      <c r="J95" s="6"/>
      <c r="K95" s="142">
        <f>IF(K88=0,0,1-K91-K92-K93-K94)</f>
        <v>0</v>
      </c>
    </row>
    <row r="96" spans="2:30" ht="15.75" thickBot="1" x14ac:dyDescent="0.3">
      <c r="B96" s="4">
        <v>86</v>
      </c>
      <c r="C96" s="47"/>
      <c r="K96" s="48"/>
    </row>
    <row r="97" spans="2:30" s="1" customFormat="1" ht="15.75" thickBot="1" x14ac:dyDescent="0.3">
      <c r="B97" s="4">
        <v>90</v>
      </c>
      <c r="C97" s="34" t="s">
        <v>4429</v>
      </c>
      <c r="D97" s="44"/>
      <c r="E97" s="44"/>
      <c r="F97" s="44"/>
      <c r="G97" s="44"/>
      <c r="H97" s="44"/>
      <c r="I97" s="88"/>
      <c r="J97" s="88"/>
      <c r="K97" s="89"/>
      <c r="L97" s="4"/>
      <c r="M97"/>
      <c r="N97"/>
      <c r="O97"/>
      <c r="P97"/>
      <c r="Q97"/>
      <c r="R97"/>
      <c r="S97"/>
      <c r="T97"/>
      <c r="U97"/>
      <c r="V97"/>
      <c r="W97"/>
      <c r="X97"/>
      <c r="Y97"/>
      <c r="Z97"/>
      <c r="AA97"/>
      <c r="AB97"/>
      <c r="AC97"/>
      <c r="AD97"/>
    </row>
    <row r="98" spans="2:30" x14ac:dyDescent="0.25">
      <c r="B98" s="4">
        <v>91</v>
      </c>
      <c r="C98" s="47"/>
      <c r="K98" s="48"/>
    </row>
    <row r="99" spans="2:30" x14ac:dyDescent="0.25">
      <c r="B99" s="4">
        <v>92</v>
      </c>
      <c r="C99" s="57" t="s">
        <v>2008</v>
      </c>
      <c r="D99" s="23"/>
      <c r="E99" s="23"/>
      <c r="F99" s="23"/>
      <c r="G99" s="23"/>
      <c r="H99" s="23"/>
      <c r="I99" s="202" t="s">
        <v>4453</v>
      </c>
      <c r="J99" s="196" t="str">
        <f>IFERROR(VLOOKUP($J$10,'LEA Grant Counts'!C:Q,10,),"")</f>
        <v/>
      </c>
      <c r="K99" s="115"/>
    </row>
    <row r="100" spans="2:30" x14ac:dyDescent="0.25">
      <c r="B100" s="4">
        <v>93</v>
      </c>
      <c r="C100" s="57" t="s">
        <v>2009</v>
      </c>
      <c r="D100" s="23"/>
      <c r="E100" s="23"/>
      <c r="F100" s="23"/>
      <c r="G100" s="23"/>
      <c r="H100" s="23"/>
      <c r="I100" s="202" t="s">
        <v>4453</v>
      </c>
      <c r="J100" s="196" t="str">
        <f>IFERROR(VLOOKUP($J$10,'LEA Grant Counts'!C:Q,12,),"")</f>
        <v/>
      </c>
      <c r="K100" s="115"/>
    </row>
    <row r="101" spans="2:30" x14ac:dyDescent="0.25">
      <c r="B101" s="4">
        <v>94</v>
      </c>
      <c r="C101" s="57" t="s">
        <v>2010</v>
      </c>
      <c r="D101" s="23"/>
      <c r="E101" s="23"/>
      <c r="F101" s="23"/>
      <c r="G101" s="23"/>
      <c r="H101" s="23"/>
      <c r="I101" s="202" t="s">
        <v>4453</v>
      </c>
      <c r="J101" s="196" t="str">
        <f>IFERROR(VLOOKUP($J$10,'LEA Grant Counts'!C:Q,14,),"")</f>
        <v/>
      </c>
      <c r="K101" s="115"/>
    </row>
    <row r="102" spans="2:30" ht="56.45" customHeight="1" thickBot="1" x14ac:dyDescent="0.3">
      <c r="B102" s="4">
        <v>95</v>
      </c>
      <c r="C102" s="248" t="s">
        <v>4415</v>
      </c>
      <c r="D102" s="249"/>
      <c r="E102" s="249"/>
      <c r="F102" s="249"/>
      <c r="G102" s="249"/>
      <c r="H102" s="249"/>
      <c r="I102" s="249"/>
      <c r="K102" s="48"/>
    </row>
    <row r="103" spans="2:30" s="15" customFormat="1" ht="14.45" customHeight="1" thickBot="1" x14ac:dyDescent="0.3">
      <c r="B103" s="4">
        <v>96</v>
      </c>
      <c r="C103" s="265" t="s">
        <v>22</v>
      </c>
      <c r="D103" s="266"/>
      <c r="E103" s="266"/>
      <c r="F103" s="266"/>
      <c r="G103" s="266"/>
      <c r="H103" s="266"/>
      <c r="I103" s="266"/>
      <c r="J103" s="266"/>
      <c r="K103" s="90"/>
      <c r="L103" s="4"/>
      <c r="M103"/>
      <c r="N103"/>
      <c r="O103"/>
      <c r="P103"/>
      <c r="Q103"/>
      <c r="R103"/>
      <c r="S103"/>
      <c r="T103"/>
      <c r="U103"/>
      <c r="V103"/>
      <c r="W103"/>
      <c r="X103"/>
      <c r="Y103"/>
      <c r="Z103"/>
      <c r="AA103"/>
      <c r="AB103"/>
      <c r="AC103"/>
      <c r="AD103"/>
    </row>
    <row r="104" spans="2:30" s="15" customFormat="1" ht="9.6" customHeight="1" x14ac:dyDescent="0.25">
      <c r="B104" s="4">
        <v>97</v>
      </c>
      <c r="C104" s="181"/>
      <c r="D104" s="182"/>
      <c r="E104" s="182"/>
      <c r="F104" s="182"/>
      <c r="G104" s="182"/>
      <c r="H104" s="182"/>
      <c r="I104" s="182"/>
      <c r="J104" s="182"/>
      <c r="K104" s="183"/>
      <c r="L104" s="4"/>
      <c r="M104"/>
      <c r="N104"/>
      <c r="O104"/>
      <c r="P104"/>
      <c r="Q104"/>
      <c r="R104"/>
      <c r="S104"/>
      <c r="T104"/>
      <c r="U104"/>
      <c r="V104"/>
      <c r="W104"/>
      <c r="X104"/>
      <c r="Y104"/>
      <c r="Z104"/>
      <c r="AA104"/>
      <c r="AB104"/>
      <c r="AC104"/>
      <c r="AD104"/>
    </row>
    <row r="105" spans="2:30" s="7" customFormat="1" ht="4.1500000000000004" customHeight="1" x14ac:dyDescent="0.25">
      <c r="B105" s="4">
        <v>98</v>
      </c>
      <c r="C105" s="274"/>
      <c r="D105" s="275"/>
      <c r="E105" s="275"/>
      <c r="F105" s="275"/>
      <c r="G105" s="275"/>
      <c r="H105" s="275"/>
      <c r="I105" s="275"/>
      <c r="J105" s="275"/>
      <c r="K105" s="58"/>
      <c r="L105" s="4"/>
      <c r="M105"/>
      <c r="N105"/>
      <c r="O105"/>
      <c r="P105"/>
      <c r="Q105"/>
      <c r="R105"/>
      <c r="S105"/>
      <c r="T105"/>
      <c r="U105"/>
      <c r="V105"/>
      <c r="W105"/>
      <c r="X105"/>
      <c r="Y105"/>
      <c r="Z105"/>
      <c r="AA105"/>
      <c r="AB105"/>
      <c r="AC105"/>
      <c r="AD105"/>
    </row>
    <row r="106" spans="2:30" s="7" customFormat="1" ht="57.6" customHeight="1" x14ac:dyDescent="0.25">
      <c r="B106" s="4">
        <v>99</v>
      </c>
      <c r="C106" s="274" t="s">
        <v>4536</v>
      </c>
      <c r="D106" s="275"/>
      <c r="E106" s="275"/>
      <c r="F106" s="275"/>
      <c r="G106" s="275"/>
      <c r="H106" s="275"/>
      <c r="I106" s="275"/>
      <c r="J106" s="275"/>
      <c r="K106" s="58"/>
      <c r="L106" s="4"/>
      <c r="M106"/>
      <c r="N106"/>
      <c r="O106"/>
      <c r="P106"/>
      <c r="Q106"/>
      <c r="R106"/>
      <c r="S106"/>
      <c r="T106"/>
      <c r="U106"/>
      <c r="V106"/>
      <c r="W106"/>
      <c r="X106"/>
      <c r="Y106"/>
      <c r="Z106"/>
      <c r="AA106"/>
      <c r="AB106"/>
      <c r="AC106"/>
      <c r="AD106"/>
    </row>
    <row r="107" spans="2:30" ht="29.25" customHeight="1" x14ac:dyDescent="0.25">
      <c r="B107" s="4">
        <v>100</v>
      </c>
      <c r="C107" s="54"/>
      <c r="D107" s="23"/>
      <c r="E107" s="23"/>
      <c r="F107" s="23"/>
      <c r="G107" s="23"/>
      <c r="H107" s="23"/>
      <c r="I107" s="6"/>
      <c r="J107" s="244" t="s">
        <v>4521</v>
      </c>
      <c r="K107" s="245"/>
    </row>
    <row r="108" spans="2:30" s="1" customFormat="1" ht="81.599999999999994" customHeight="1" x14ac:dyDescent="0.25">
      <c r="B108" s="4">
        <v>101</v>
      </c>
      <c r="C108" s="59" t="s">
        <v>4517</v>
      </c>
      <c r="D108" s="5"/>
      <c r="E108" s="5"/>
      <c r="F108" s="5"/>
      <c r="G108" s="18"/>
      <c r="H108" s="17" t="s">
        <v>4518</v>
      </c>
      <c r="I108" s="17" t="s">
        <v>4519</v>
      </c>
      <c r="J108" s="17" t="s">
        <v>4520</v>
      </c>
      <c r="K108" s="60" t="s">
        <v>111</v>
      </c>
      <c r="L108" s="4"/>
      <c r="M108"/>
      <c r="N108"/>
      <c r="O108"/>
      <c r="P108"/>
      <c r="Q108"/>
      <c r="R108"/>
      <c r="S108"/>
      <c r="T108"/>
      <c r="U108"/>
      <c r="V108"/>
      <c r="W108"/>
      <c r="X108"/>
      <c r="Y108"/>
      <c r="Z108"/>
      <c r="AA108"/>
      <c r="AB108"/>
      <c r="AC108"/>
      <c r="AD108"/>
    </row>
    <row r="109" spans="2:30" s="1" customFormat="1" ht="15" customHeight="1" x14ac:dyDescent="0.25">
      <c r="B109" s="4">
        <v>102</v>
      </c>
      <c r="C109" s="222" t="s">
        <v>4516</v>
      </c>
      <c r="D109" s="5"/>
      <c r="E109" s="5"/>
      <c r="F109" s="5"/>
      <c r="G109" s="5"/>
      <c r="H109" s="194" t="s">
        <v>2005</v>
      </c>
      <c r="I109" s="194" t="s">
        <v>2005</v>
      </c>
      <c r="J109" s="276" t="s">
        <v>2005</v>
      </c>
      <c r="K109" s="277"/>
      <c r="L109" s="4"/>
      <c r="M109"/>
      <c r="N109"/>
      <c r="O109"/>
      <c r="P109"/>
      <c r="Q109"/>
      <c r="R109"/>
      <c r="S109"/>
      <c r="T109"/>
      <c r="U109"/>
      <c r="V109"/>
      <c r="W109"/>
      <c r="X109"/>
      <c r="Y109"/>
      <c r="Z109"/>
      <c r="AA109"/>
      <c r="AB109"/>
      <c r="AC109"/>
      <c r="AD109"/>
    </row>
    <row r="110" spans="2:30" s="1" customFormat="1" x14ac:dyDescent="0.25">
      <c r="B110" s="4">
        <v>103</v>
      </c>
      <c r="C110" s="61" t="s">
        <v>74</v>
      </c>
      <c r="D110" s="27"/>
      <c r="E110" s="27"/>
      <c r="F110" s="27"/>
      <c r="G110" s="27"/>
      <c r="H110" s="153" t="s">
        <v>3</v>
      </c>
      <c r="I110" s="153" t="s">
        <v>2</v>
      </c>
      <c r="J110" s="278" t="s">
        <v>4</v>
      </c>
      <c r="K110" s="279"/>
      <c r="L110" s="4"/>
      <c r="M110"/>
      <c r="N110"/>
      <c r="O110"/>
      <c r="P110"/>
      <c r="Q110"/>
      <c r="R110"/>
      <c r="S110"/>
      <c r="T110"/>
      <c r="U110"/>
      <c r="V110"/>
      <c r="W110"/>
      <c r="X110"/>
      <c r="Y110"/>
      <c r="Z110"/>
      <c r="AA110"/>
      <c r="AB110"/>
      <c r="AC110"/>
      <c r="AD110"/>
    </row>
    <row r="111" spans="2:30" x14ac:dyDescent="0.25">
      <c r="B111" s="4">
        <v>104</v>
      </c>
      <c r="C111" s="86" t="s">
        <v>76</v>
      </c>
      <c r="D111" s="23"/>
      <c r="E111" s="23"/>
      <c r="F111" s="23"/>
      <c r="G111" s="23"/>
      <c r="H111" s="120"/>
      <c r="I111" s="120"/>
      <c r="J111" s="120"/>
      <c r="K111" s="115"/>
    </row>
    <row r="112" spans="2:30" x14ac:dyDescent="0.25">
      <c r="B112" s="4">
        <v>105</v>
      </c>
      <c r="C112" s="86" t="s">
        <v>77</v>
      </c>
      <c r="D112" s="23"/>
      <c r="E112" s="23"/>
      <c r="F112" s="23"/>
      <c r="G112" s="23"/>
      <c r="H112" s="120"/>
      <c r="I112" s="120"/>
      <c r="J112" s="120"/>
      <c r="K112" s="115"/>
    </row>
    <row r="113" spans="2:30" x14ac:dyDescent="0.25">
      <c r="B113" s="4">
        <v>106</v>
      </c>
      <c r="C113" s="86" t="s">
        <v>78</v>
      </c>
      <c r="D113" s="23"/>
      <c r="E113" s="23"/>
      <c r="F113" s="23"/>
      <c r="G113" s="23"/>
      <c r="H113" s="120"/>
      <c r="I113" s="120"/>
      <c r="J113" s="120"/>
      <c r="K113" s="115"/>
    </row>
    <row r="114" spans="2:30" x14ac:dyDescent="0.25">
      <c r="B114" s="4">
        <v>107</v>
      </c>
      <c r="C114" s="86" t="s">
        <v>79</v>
      </c>
      <c r="D114" s="23"/>
      <c r="E114" s="23"/>
      <c r="F114" s="23"/>
      <c r="G114" s="23"/>
      <c r="H114" s="120"/>
      <c r="I114" s="120"/>
      <c r="J114" s="120"/>
      <c r="K114" s="115"/>
    </row>
    <row r="115" spans="2:30" x14ac:dyDescent="0.25">
      <c r="B115" s="4">
        <v>108</v>
      </c>
      <c r="C115" s="86" t="s">
        <v>80</v>
      </c>
      <c r="D115" s="23"/>
      <c r="E115" s="23"/>
      <c r="F115" s="23"/>
      <c r="G115" s="23"/>
      <c r="H115" s="120"/>
      <c r="I115" s="120"/>
      <c r="J115" s="120"/>
      <c r="K115" s="115"/>
    </row>
    <row r="116" spans="2:30" x14ac:dyDescent="0.25">
      <c r="B116" s="4">
        <v>109</v>
      </c>
      <c r="C116" s="86" t="s">
        <v>81</v>
      </c>
      <c r="D116" s="23"/>
      <c r="E116" s="23"/>
      <c r="F116" s="23"/>
      <c r="G116" s="23"/>
      <c r="H116" s="120"/>
      <c r="I116" s="120"/>
      <c r="J116" s="120"/>
      <c r="K116" s="115"/>
    </row>
    <row r="117" spans="2:30" x14ac:dyDescent="0.25">
      <c r="B117" s="4">
        <v>110</v>
      </c>
      <c r="C117" s="86" t="s">
        <v>82</v>
      </c>
      <c r="D117" s="23"/>
      <c r="E117" s="23"/>
      <c r="F117" s="23"/>
      <c r="G117" s="23"/>
      <c r="H117" s="120"/>
      <c r="I117" s="120"/>
      <c r="J117" s="120"/>
      <c r="K117" s="115"/>
    </row>
    <row r="118" spans="2:30" x14ac:dyDescent="0.25">
      <c r="B118" s="4">
        <v>111</v>
      </c>
      <c r="C118" s="86" t="s">
        <v>83</v>
      </c>
      <c r="D118" s="23"/>
      <c r="E118" s="23"/>
      <c r="F118" s="23"/>
      <c r="G118" s="23"/>
      <c r="H118" s="120"/>
      <c r="I118" s="120"/>
      <c r="J118" s="120"/>
      <c r="K118" s="115"/>
    </row>
    <row r="119" spans="2:30" x14ac:dyDescent="0.25">
      <c r="B119" s="4">
        <v>112</v>
      </c>
      <c r="C119" s="86" t="s">
        <v>84</v>
      </c>
      <c r="D119" s="23"/>
      <c r="E119" s="23"/>
      <c r="F119" s="23"/>
      <c r="G119" s="23"/>
      <c r="H119" s="120"/>
      <c r="I119" s="120"/>
      <c r="J119" s="120"/>
      <c r="K119" s="115"/>
    </row>
    <row r="120" spans="2:30" s="1" customFormat="1" x14ac:dyDescent="0.25">
      <c r="B120" s="4">
        <v>113</v>
      </c>
      <c r="C120" s="91" t="s">
        <v>85</v>
      </c>
      <c r="D120" s="27"/>
      <c r="E120" s="27"/>
      <c r="F120" s="27"/>
      <c r="G120" s="27"/>
      <c r="H120" s="8">
        <f>SUM(H111:H119)</f>
        <v>0</v>
      </c>
      <c r="I120" s="8">
        <f t="shared" ref="I120:K120" si="2">SUM(I111:I119)</f>
        <v>0</v>
      </c>
      <c r="J120" s="8">
        <f t="shared" si="2"/>
        <v>0</v>
      </c>
      <c r="K120" s="62">
        <f t="shared" si="2"/>
        <v>0</v>
      </c>
      <c r="L120" s="4"/>
      <c r="M120"/>
      <c r="N120"/>
      <c r="O120"/>
      <c r="P120"/>
      <c r="Q120"/>
      <c r="R120"/>
      <c r="S120"/>
      <c r="T120"/>
      <c r="U120"/>
      <c r="V120"/>
      <c r="W120"/>
      <c r="X120"/>
      <c r="Y120"/>
      <c r="Z120"/>
      <c r="AA120"/>
      <c r="AB120"/>
      <c r="AC120"/>
      <c r="AD120"/>
    </row>
    <row r="121" spans="2:30" s="1" customFormat="1" x14ac:dyDescent="0.25">
      <c r="B121" s="4">
        <v>114</v>
      </c>
      <c r="C121" s="61" t="s">
        <v>75</v>
      </c>
      <c r="D121" s="27"/>
      <c r="E121" s="27"/>
      <c r="F121" s="27"/>
      <c r="G121" s="27"/>
      <c r="H121" s="153" t="s">
        <v>3</v>
      </c>
      <c r="I121" s="153" t="s">
        <v>2</v>
      </c>
      <c r="J121" s="278" t="s">
        <v>4</v>
      </c>
      <c r="K121" s="279"/>
      <c r="L121" s="4"/>
      <c r="M121"/>
      <c r="N121"/>
      <c r="O121"/>
      <c r="P121"/>
      <c r="Q121"/>
      <c r="R121"/>
      <c r="S121"/>
      <c r="T121"/>
      <c r="U121"/>
      <c r="V121"/>
      <c r="W121"/>
      <c r="X121"/>
      <c r="Y121"/>
      <c r="Z121"/>
      <c r="AA121"/>
      <c r="AB121"/>
      <c r="AC121"/>
      <c r="AD121"/>
    </row>
    <row r="122" spans="2:30" x14ac:dyDescent="0.25">
      <c r="B122" s="4">
        <v>115</v>
      </c>
      <c r="C122" s="86" t="s">
        <v>76</v>
      </c>
      <c r="D122" s="23"/>
      <c r="E122" s="23"/>
      <c r="F122" s="23"/>
      <c r="G122" s="23"/>
      <c r="H122" s="120"/>
      <c r="I122" s="120"/>
      <c r="J122" s="120"/>
      <c r="K122" s="115"/>
    </row>
    <row r="123" spans="2:30" x14ac:dyDescent="0.25">
      <c r="B123" s="4">
        <v>116</v>
      </c>
      <c r="C123" s="86" t="s">
        <v>77</v>
      </c>
      <c r="D123" s="23"/>
      <c r="E123" s="23"/>
      <c r="F123" s="23"/>
      <c r="G123" s="23"/>
      <c r="H123" s="120"/>
      <c r="I123" s="120"/>
      <c r="J123" s="120"/>
      <c r="K123" s="115"/>
    </row>
    <row r="124" spans="2:30" x14ac:dyDescent="0.25">
      <c r="B124" s="4">
        <v>117</v>
      </c>
      <c r="C124" s="86" t="s">
        <v>78</v>
      </c>
      <c r="D124" s="23"/>
      <c r="E124" s="23"/>
      <c r="F124" s="23"/>
      <c r="G124" s="23"/>
      <c r="H124" s="120"/>
      <c r="I124" s="120"/>
      <c r="J124" s="120"/>
      <c r="K124" s="115"/>
    </row>
    <row r="125" spans="2:30" x14ac:dyDescent="0.25">
      <c r="B125" s="4">
        <v>118</v>
      </c>
      <c r="C125" s="86" t="s">
        <v>79</v>
      </c>
      <c r="D125" s="23"/>
      <c r="E125" s="23"/>
      <c r="F125" s="23"/>
      <c r="G125" s="23"/>
      <c r="H125" s="120"/>
      <c r="I125" s="120"/>
      <c r="J125" s="120"/>
      <c r="K125" s="115"/>
    </row>
    <row r="126" spans="2:30" x14ac:dyDescent="0.25">
      <c r="B126" s="4">
        <v>119</v>
      </c>
      <c r="C126" s="86" t="s">
        <v>80</v>
      </c>
      <c r="D126" s="23"/>
      <c r="E126" s="23"/>
      <c r="F126" s="23"/>
      <c r="G126" s="23"/>
      <c r="H126" s="120"/>
      <c r="I126" s="120"/>
      <c r="J126" s="120"/>
      <c r="K126" s="115"/>
    </row>
    <row r="127" spans="2:30" x14ac:dyDescent="0.25">
      <c r="B127" s="4">
        <v>120</v>
      </c>
      <c r="C127" s="86" t="s">
        <v>81</v>
      </c>
      <c r="D127" s="23"/>
      <c r="E127" s="23"/>
      <c r="F127" s="23"/>
      <c r="G127" s="23"/>
      <c r="H127" s="120"/>
      <c r="I127" s="120"/>
      <c r="J127" s="120"/>
      <c r="K127" s="115"/>
    </row>
    <row r="128" spans="2:30" x14ac:dyDescent="0.25">
      <c r="B128" s="4">
        <v>121</v>
      </c>
      <c r="C128" s="86" t="s">
        <v>82</v>
      </c>
      <c r="D128" s="23"/>
      <c r="E128" s="23"/>
      <c r="F128" s="23"/>
      <c r="G128" s="23"/>
      <c r="H128" s="120"/>
      <c r="I128" s="120"/>
      <c r="J128" s="120"/>
      <c r="K128" s="115"/>
    </row>
    <row r="129" spans="2:30" x14ac:dyDescent="0.25">
      <c r="B129" s="4">
        <v>122</v>
      </c>
      <c r="C129" s="86" t="s">
        <v>83</v>
      </c>
      <c r="D129" s="23"/>
      <c r="E129" s="23"/>
      <c r="F129" s="23"/>
      <c r="G129" s="23"/>
      <c r="H129" s="120"/>
      <c r="I129" s="120"/>
      <c r="J129" s="120"/>
      <c r="K129" s="115"/>
    </row>
    <row r="130" spans="2:30" x14ac:dyDescent="0.25">
      <c r="B130" s="4">
        <v>123</v>
      </c>
      <c r="C130" s="86" t="s">
        <v>84</v>
      </c>
      <c r="D130" s="23"/>
      <c r="E130" s="23"/>
      <c r="F130" s="23"/>
      <c r="G130" s="23"/>
      <c r="H130" s="120"/>
      <c r="I130" s="120"/>
      <c r="J130" s="120"/>
      <c r="K130" s="115"/>
    </row>
    <row r="131" spans="2:30" s="1" customFormat="1" x14ac:dyDescent="0.25">
      <c r="B131" s="4">
        <v>124</v>
      </c>
      <c r="C131" s="91" t="s">
        <v>85</v>
      </c>
      <c r="D131" s="27"/>
      <c r="E131" s="27"/>
      <c r="F131" s="27"/>
      <c r="G131" s="27"/>
      <c r="H131" s="8">
        <f>SUM(H122:H130)</f>
        <v>0</v>
      </c>
      <c r="I131" s="8">
        <f t="shared" ref="I131:K131" si="3">SUM(I122:I130)</f>
        <v>0</v>
      </c>
      <c r="J131" s="8">
        <f t="shared" si="3"/>
        <v>0</v>
      </c>
      <c r="K131" s="62">
        <f t="shared" si="3"/>
        <v>0</v>
      </c>
      <c r="L131" s="4"/>
      <c r="M131"/>
      <c r="N131"/>
      <c r="O131"/>
      <c r="P131"/>
      <c r="Q131"/>
      <c r="R131"/>
      <c r="S131"/>
      <c r="T131"/>
      <c r="U131"/>
      <c r="V131"/>
      <c r="W131"/>
      <c r="X131"/>
      <c r="Y131"/>
      <c r="Z131"/>
      <c r="AA131"/>
      <c r="AB131"/>
      <c r="AC131"/>
      <c r="AD131"/>
    </row>
    <row r="132" spans="2:30" s="1" customFormat="1" x14ac:dyDescent="0.25">
      <c r="B132" s="4">
        <v>125</v>
      </c>
      <c r="C132" s="61" t="s">
        <v>86</v>
      </c>
      <c r="D132" s="27"/>
      <c r="E132" s="27"/>
      <c r="F132" s="27"/>
      <c r="G132" s="27"/>
      <c r="H132" s="153" t="s">
        <v>3</v>
      </c>
      <c r="I132" s="153" t="s">
        <v>2</v>
      </c>
      <c r="J132" s="278" t="s">
        <v>4</v>
      </c>
      <c r="K132" s="279"/>
      <c r="L132" s="4"/>
      <c r="M132"/>
      <c r="N132"/>
      <c r="O132"/>
      <c r="P132"/>
      <c r="Q132"/>
      <c r="R132"/>
      <c r="S132"/>
      <c r="T132"/>
      <c r="U132"/>
      <c r="V132"/>
      <c r="W132"/>
      <c r="X132"/>
      <c r="Y132"/>
      <c r="Z132"/>
      <c r="AA132"/>
      <c r="AB132"/>
      <c r="AC132"/>
      <c r="AD132"/>
    </row>
    <row r="133" spans="2:30" x14ac:dyDescent="0.25">
      <c r="B133" s="4">
        <v>126</v>
      </c>
      <c r="C133" s="86" t="s">
        <v>76</v>
      </c>
      <c r="D133" s="23"/>
      <c r="E133" s="23"/>
      <c r="F133" s="23"/>
      <c r="G133" s="23"/>
      <c r="H133" s="120"/>
      <c r="I133" s="120"/>
      <c r="J133" s="120"/>
      <c r="K133" s="120"/>
    </row>
    <row r="134" spans="2:30" x14ac:dyDescent="0.25">
      <c r="B134" s="4">
        <v>127</v>
      </c>
      <c r="C134" s="86" t="s">
        <v>77</v>
      </c>
      <c r="D134" s="23"/>
      <c r="E134" s="23"/>
      <c r="F134" s="23"/>
      <c r="G134" s="23"/>
      <c r="H134" s="120"/>
      <c r="I134" s="120"/>
      <c r="J134" s="120"/>
      <c r="K134" s="120"/>
    </row>
    <row r="135" spans="2:30" x14ac:dyDescent="0.25">
      <c r="B135" s="4">
        <v>128</v>
      </c>
      <c r="C135" s="86" t="s">
        <v>78</v>
      </c>
      <c r="D135" s="23"/>
      <c r="E135" s="23"/>
      <c r="F135" s="23"/>
      <c r="G135" s="23"/>
      <c r="H135" s="120"/>
      <c r="I135" s="120"/>
      <c r="J135" s="120"/>
      <c r="K135" s="120"/>
    </row>
    <row r="136" spans="2:30" x14ac:dyDescent="0.25">
      <c r="B136" s="4">
        <v>129</v>
      </c>
      <c r="C136" s="86" t="s">
        <v>79</v>
      </c>
      <c r="D136" s="23"/>
      <c r="E136" s="23"/>
      <c r="F136" s="23"/>
      <c r="G136" s="23"/>
      <c r="H136" s="120"/>
      <c r="I136" s="120"/>
      <c r="J136" s="120"/>
      <c r="K136" s="120"/>
    </row>
    <row r="137" spans="2:30" x14ac:dyDescent="0.25">
      <c r="B137" s="4">
        <v>130</v>
      </c>
      <c r="C137" s="86" t="s">
        <v>80</v>
      </c>
      <c r="D137" s="23"/>
      <c r="E137" s="23"/>
      <c r="F137" s="23"/>
      <c r="G137" s="23"/>
      <c r="H137" s="120"/>
      <c r="I137" s="120"/>
      <c r="J137" s="120"/>
      <c r="K137" s="120"/>
    </row>
    <row r="138" spans="2:30" x14ac:dyDescent="0.25">
      <c r="B138" s="4">
        <v>131</v>
      </c>
      <c r="C138" s="86" t="s">
        <v>81</v>
      </c>
      <c r="D138" s="23"/>
      <c r="E138" s="23"/>
      <c r="F138" s="23"/>
      <c r="G138" s="23"/>
      <c r="H138" s="120"/>
      <c r="I138" s="120"/>
      <c r="J138" s="120"/>
      <c r="K138" s="120"/>
    </row>
    <row r="139" spans="2:30" x14ac:dyDescent="0.25">
      <c r="B139" s="4">
        <v>132</v>
      </c>
      <c r="C139" s="86" t="s">
        <v>82</v>
      </c>
      <c r="D139" s="23"/>
      <c r="E139" s="23"/>
      <c r="F139" s="23"/>
      <c r="G139" s="23"/>
      <c r="H139" s="120"/>
      <c r="I139" s="120"/>
      <c r="J139" s="120"/>
      <c r="K139" s="120"/>
    </row>
    <row r="140" spans="2:30" x14ac:dyDescent="0.25">
      <c r="B140" s="4">
        <v>133</v>
      </c>
      <c r="C140" s="86" t="s">
        <v>83</v>
      </c>
      <c r="D140" s="23"/>
      <c r="E140" s="23"/>
      <c r="F140" s="23"/>
      <c r="G140" s="23"/>
      <c r="H140" s="120"/>
      <c r="I140" s="120"/>
      <c r="J140" s="120"/>
      <c r="K140" s="120"/>
    </row>
    <row r="141" spans="2:30" x14ac:dyDescent="0.25">
      <c r="B141" s="4">
        <v>134</v>
      </c>
      <c r="C141" s="86" t="s">
        <v>84</v>
      </c>
      <c r="D141" s="23"/>
      <c r="E141" s="23"/>
      <c r="F141" s="23"/>
      <c r="G141" s="23"/>
      <c r="H141" s="120"/>
      <c r="I141" s="120"/>
      <c r="J141" s="120"/>
      <c r="K141" s="120"/>
    </row>
    <row r="142" spans="2:30" s="1" customFormat="1" x14ac:dyDescent="0.25">
      <c r="B142" s="4">
        <v>135</v>
      </c>
      <c r="C142" s="91" t="s">
        <v>85</v>
      </c>
      <c r="D142" s="27"/>
      <c r="E142" s="27"/>
      <c r="F142" s="27"/>
      <c r="G142" s="27"/>
      <c r="H142" s="8">
        <f>SUM(H133:H141)</f>
        <v>0</v>
      </c>
      <c r="I142" s="8">
        <f t="shared" ref="I142:K142" si="4">SUM(I133:I141)</f>
        <v>0</v>
      </c>
      <c r="J142" s="8">
        <f t="shared" si="4"/>
        <v>0</v>
      </c>
      <c r="K142" s="62">
        <f t="shared" si="4"/>
        <v>0</v>
      </c>
      <c r="L142" s="4"/>
      <c r="M142"/>
      <c r="N142"/>
      <c r="O142"/>
      <c r="P142"/>
      <c r="Q142"/>
      <c r="R142"/>
      <c r="S142"/>
      <c r="T142"/>
      <c r="U142"/>
      <c r="V142"/>
      <c r="W142"/>
      <c r="X142"/>
      <c r="Y142"/>
      <c r="Z142"/>
      <c r="AA142"/>
      <c r="AB142"/>
      <c r="AC142"/>
      <c r="AD142"/>
    </row>
    <row r="143" spans="2:30" s="1" customFormat="1" x14ac:dyDescent="0.25">
      <c r="B143" s="4">
        <v>136</v>
      </c>
      <c r="C143" s="61" t="s">
        <v>87</v>
      </c>
      <c r="D143" s="27"/>
      <c r="E143" s="27"/>
      <c r="F143" s="27"/>
      <c r="G143" s="27"/>
      <c r="H143" s="153" t="s">
        <v>3</v>
      </c>
      <c r="I143" s="153" t="s">
        <v>2</v>
      </c>
      <c r="J143" s="278" t="s">
        <v>4</v>
      </c>
      <c r="K143" s="279"/>
      <c r="L143" s="4"/>
      <c r="M143"/>
      <c r="N143"/>
      <c r="O143"/>
      <c r="P143"/>
      <c r="Q143"/>
      <c r="R143"/>
      <c r="S143"/>
      <c r="T143"/>
      <c r="U143"/>
      <c r="V143"/>
      <c r="W143"/>
      <c r="X143"/>
      <c r="Y143"/>
      <c r="Z143"/>
      <c r="AA143"/>
      <c r="AB143"/>
      <c r="AC143"/>
      <c r="AD143"/>
    </row>
    <row r="144" spans="2:30" x14ac:dyDescent="0.25">
      <c r="B144" s="4">
        <v>137</v>
      </c>
      <c r="C144" s="86" t="s">
        <v>76</v>
      </c>
      <c r="D144" s="23"/>
      <c r="E144" s="23"/>
      <c r="F144" s="23"/>
      <c r="G144" s="23"/>
      <c r="H144" s="120"/>
      <c r="I144" s="120"/>
      <c r="J144" s="120"/>
      <c r="K144" s="120"/>
    </row>
    <row r="145" spans="2:30" x14ac:dyDescent="0.25">
      <c r="B145" s="4">
        <v>138</v>
      </c>
      <c r="C145" s="86" t="s">
        <v>77</v>
      </c>
      <c r="D145" s="23"/>
      <c r="E145" s="23"/>
      <c r="F145" s="23"/>
      <c r="G145" s="23"/>
      <c r="H145" s="120"/>
      <c r="I145" s="120"/>
      <c r="J145" s="120"/>
      <c r="K145" s="120"/>
    </row>
    <row r="146" spans="2:30" x14ac:dyDescent="0.25">
      <c r="B146" s="4">
        <v>139</v>
      </c>
      <c r="C146" s="86" t="s">
        <v>78</v>
      </c>
      <c r="D146" s="23"/>
      <c r="E146" s="23"/>
      <c r="F146" s="23"/>
      <c r="G146" s="23"/>
      <c r="H146" s="120"/>
      <c r="I146" s="120"/>
      <c r="J146" s="120"/>
      <c r="K146" s="120"/>
    </row>
    <row r="147" spans="2:30" x14ac:dyDescent="0.25">
      <c r="B147" s="4">
        <v>140</v>
      </c>
      <c r="C147" s="86" t="s">
        <v>79</v>
      </c>
      <c r="D147" s="23"/>
      <c r="E147" s="23"/>
      <c r="F147" s="23"/>
      <c r="G147" s="23"/>
      <c r="H147" s="120"/>
      <c r="I147" s="120"/>
      <c r="J147" s="120"/>
      <c r="K147" s="120"/>
    </row>
    <row r="148" spans="2:30" x14ac:dyDescent="0.25">
      <c r="B148" s="4">
        <v>141</v>
      </c>
      <c r="C148" s="86" t="s">
        <v>80</v>
      </c>
      <c r="D148" s="23"/>
      <c r="E148" s="23"/>
      <c r="F148" s="23"/>
      <c r="G148" s="23"/>
      <c r="H148" s="120"/>
      <c r="I148" s="120"/>
      <c r="J148" s="120"/>
      <c r="K148" s="120"/>
    </row>
    <row r="149" spans="2:30" x14ac:dyDescent="0.25">
      <c r="B149" s="4">
        <v>142</v>
      </c>
      <c r="C149" s="86" t="s">
        <v>81</v>
      </c>
      <c r="D149" s="23"/>
      <c r="E149" s="23"/>
      <c r="F149" s="23"/>
      <c r="G149" s="23"/>
      <c r="H149" s="120"/>
      <c r="I149" s="120"/>
      <c r="J149" s="120"/>
      <c r="K149" s="120"/>
    </row>
    <row r="150" spans="2:30" x14ac:dyDescent="0.25">
      <c r="B150" s="4">
        <v>143</v>
      </c>
      <c r="C150" s="86" t="s">
        <v>82</v>
      </c>
      <c r="D150" s="23"/>
      <c r="E150" s="23"/>
      <c r="F150" s="23"/>
      <c r="G150" s="23"/>
      <c r="H150" s="120"/>
      <c r="I150" s="120"/>
      <c r="J150" s="120"/>
      <c r="K150" s="120"/>
    </row>
    <row r="151" spans="2:30" x14ac:dyDescent="0.25">
      <c r="B151" s="4">
        <v>144</v>
      </c>
      <c r="C151" s="86" t="s">
        <v>83</v>
      </c>
      <c r="D151" s="23"/>
      <c r="E151" s="23"/>
      <c r="F151" s="23"/>
      <c r="G151" s="23"/>
      <c r="H151" s="120"/>
      <c r="I151" s="120"/>
      <c r="J151" s="120"/>
      <c r="K151" s="120"/>
    </row>
    <row r="152" spans="2:30" x14ac:dyDescent="0.25">
      <c r="B152" s="4">
        <v>145</v>
      </c>
      <c r="C152" s="86" t="s">
        <v>84</v>
      </c>
      <c r="D152" s="23"/>
      <c r="E152" s="23"/>
      <c r="F152" s="23"/>
      <c r="G152" s="23"/>
      <c r="H152" s="120"/>
      <c r="I152" s="120"/>
      <c r="J152" s="120"/>
      <c r="K152" s="120"/>
    </row>
    <row r="153" spans="2:30" s="1" customFormat="1" x14ac:dyDescent="0.25">
      <c r="B153" s="4">
        <v>146</v>
      </c>
      <c r="C153" s="91" t="s">
        <v>85</v>
      </c>
      <c r="D153" s="27"/>
      <c r="E153" s="27"/>
      <c r="F153" s="27"/>
      <c r="G153" s="27"/>
      <c r="H153" s="9">
        <f>SUM(H144:H152)</f>
        <v>0</v>
      </c>
      <c r="I153" s="9">
        <f t="shared" ref="I153:K153" si="5">SUM(I144:I152)</f>
        <v>0</v>
      </c>
      <c r="J153" s="9">
        <f t="shared" si="5"/>
        <v>0</v>
      </c>
      <c r="K153" s="63">
        <f t="shared" si="5"/>
        <v>0</v>
      </c>
      <c r="L153" s="4"/>
      <c r="M153"/>
      <c r="N153"/>
      <c r="O153"/>
      <c r="P153"/>
      <c r="Q153"/>
      <c r="R153"/>
      <c r="S153"/>
      <c r="T153"/>
      <c r="U153"/>
      <c r="V153"/>
      <c r="W153"/>
      <c r="X153"/>
      <c r="Y153"/>
      <c r="Z153"/>
      <c r="AA153"/>
      <c r="AB153"/>
      <c r="AC153"/>
      <c r="AD153"/>
    </row>
    <row r="154" spans="2:30" s="1" customFormat="1" x14ac:dyDescent="0.25">
      <c r="B154" s="4">
        <v>147</v>
      </c>
      <c r="C154" s="112"/>
      <c r="D154" s="25"/>
      <c r="E154" s="25"/>
      <c r="F154" s="25"/>
      <c r="G154" s="25"/>
      <c r="H154" s="100"/>
      <c r="I154" s="100"/>
      <c r="J154" s="100"/>
      <c r="K154" s="101"/>
      <c r="L154" s="4"/>
      <c r="M154"/>
      <c r="N154"/>
      <c r="O154"/>
      <c r="P154"/>
      <c r="Q154"/>
      <c r="R154"/>
      <c r="S154"/>
      <c r="T154"/>
      <c r="U154"/>
      <c r="V154"/>
      <c r="W154"/>
      <c r="X154"/>
      <c r="Y154"/>
      <c r="Z154"/>
      <c r="AA154"/>
      <c r="AB154"/>
      <c r="AC154"/>
      <c r="AD154"/>
    </row>
    <row r="155" spans="2:30" s="1" customFormat="1" x14ac:dyDescent="0.25">
      <c r="B155" s="4">
        <v>148</v>
      </c>
      <c r="C155" s="61" t="s">
        <v>105</v>
      </c>
      <c r="D155" s="25"/>
      <c r="E155" s="25"/>
      <c r="F155" s="25"/>
      <c r="G155" s="25"/>
      <c r="H155" s="113">
        <f>H120+H131+H142+H153</f>
        <v>0</v>
      </c>
      <c r="I155" s="113">
        <f t="shared" ref="I155:K155" si="6">I120+I131+I142+I153</f>
        <v>0</v>
      </c>
      <c r="J155" s="113">
        <f t="shared" si="6"/>
        <v>0</v>
      </c>
      <c r="K155" s="63">
        <f t="shared" si="6"/>
        <v>0</v>
      </c>
      <c r="L155" s="4"/>
      <c r="M155"/>
      <c r="N155"/>
      <c r="O155"/>
      <c r="P155"/>
      <c r="Q155"/>
      <c r="R155"/>
      <c r="S155"/>
      <c r="T155"/>
      <c r="U155"/>
      <c r="V155"/>
      <c r="W155"/>
      <c r="X155"/>
      <c r="Y155"/>
      <c r="Z155"/>
      <c r="AA155"/>
      <c r="AB155"/>
      <c r="AC155"/>
      <c r="AD155"/>
    </row>
    <row r="156" spans="2:30" s="1" customFormat="1" ht="50.25" customHeight="1" thickBot="1" x14ac:dyDescent="0.3">
      <c r="B156" s="4">
        <v>149</v>
      </c>
      <c r="C156" s="99"/>
      <c r="D156" s="25"/>
      <c r="E156" s="25"/>
      <c r="F156" s="25"/>
      <c r="G156" s="25"/>
      <c r="H156" s="226" t="str">
        <f>IF($H$155=$H$197,"","ESSER I 3.b1 should match ESSER I 3.b2")</f>
        <v/>
      </c>
      <c r="I156" s="226" t="str">
        <f>IF($I$155=$I$197,"","ESSER II 3.b1 should match ESSER II 3.b2")</f>
        <v/>
      </c>
      <c r="J156" s="236" t="str">
        <f>IF($J$197=SUM($J$155:$K$155),"","ARP ESSER Columns C + D 3.b1 should match Column C in 3.b2.")</f>
        <v/>
      </c>
      <c r="K156" s="237"/>
      <c r="L156" s="4"/>
      <c r="M156"/>
      <c r="N156"/>
      <c r="O156"/>
      <c r="P156"/>
      <c r="Q156"/>
      <c r="R156"/>
      <c r="S156"/>
      <c r="T156"/>
      <c r="U156"/>
      <c r="V156"/>
      <c r="W156"/>
      <c r="X156"/>
      <c r="Y156"/>
      <c r="Z156"/>
      <c r="AA156"/>
      <c r="AB156"/>
      <c r="AC156"/>
      <c r="AD156"/>
    </row>
    <row r="157" spans="2:30" s="1" customFormat="1" ht="15.75" thickBot="1" x14ac:dyDescent="0.3">
      <c r="B157" s="4">
        <v>150</v>
      </c>
      <c r="C157" s="34" t="s">
        <v>4492</v>
      </c>
      <c r="D157" s="44"/>
      <c r="E157" s="44"/>
      <c r="F157" s="44"/>
      <c r="G157" s="44"/>
      <c r="H157" s="102"/>
      <c r="I157" s="102"/>
      <c r="J157" s="102"/>
      <c r="K157" s="103"/>
      <c r="L157" s="4"/>
      <c r="M157"/>
      <c r="N157"/>
      <c r="O157"/>
      <c r="P157"/>
      <c r="Q157"/>
      <c r="R157"/>
      <c r="S157"/>
      <c r="T157"/>
      <c r="U157"/>
      <c r="V157"/>
      <c r="W157"/>
      <c r="X157"/>
      <c r="Y157"/>
      <c r="Z157"/>
      <c r="AA157"/>
      <c r="AB157"/>
      <c r="AC157"/>
      <c r="AD157"/>
    </row>
    <row r="158" spans="2:30" s="1" customFormat="1" x14ac:dyDescent="0.25">
      <c r="B158" s="4"/>
      <c r="C158" s="240"/>
      <c r="D158" s="241"/>
      <c r="E158" s="241"/>
      <c r="F158" s="241"/>
      <c r="G158" s="241"/>
      <c r="H158" s="241"/>
      <c r="I158" s="241"/>
      <c r="J158" s="241"/>
      <c r="K158" s="243"/>
      <c r="L158" s="4"/>
      <c r="M158"/>
      <c r="N158"/>
      <c r="O158"/>
      <c r="P158"/>
      <c r="Q158"/>
      <c r="R158"/>
      <c r="S158"/>
      <c r="T158"/>
      <c r="U158"/>
      <c r="V158"/>
      <c r="W158"/>
      <c r="X158"/>
      <c r="Y158"/>
      <c r="Z158"/>
      <c r="AA158"/>
      <c r="AB158"/>
      <c r="AC158"/>
      <c r="AD158"/>
    </row>
    <row r="159" spans="2:30" s="1" customFormat="1" ht="46.5" customHeight="1" x14ac:dyDescent="0.25">
      <c r="B159" s="4"/>
      <c r="C159" s="240" t="s">
        <v>4535</v>
      </c>
      <c r="D159" s="241"/>
      <c r="E159" s="241"/>
      <c r="F159" s="241"/>
      <c r="G159" s="241"/>
      <c r="H159" s="241"/>
      <c r="I159" s="241"/>
      <c r="J159" s="241"/>
      <c r="K159" s="243"/>
      <c r="L159" s="4"/>
      <c r="M159"/>
      <c r="N159"/>
      <c r="O159"/>
      <c r="P159"/>
      <c r="Q159"/>
      <c r="R159"/>
      <c r="S159"/>
      <c r="T159"/>
      <c r="U159"/>
      <c r="V159"/>
      <c r="W159"/>
      <c r="X159"/>
      <c r="Y159"/>
      <c r="Z159"/>
      <c r="AA159"/>
      <c r="AB159"/>
      <c r="AC159"/>
      <c r="AD159"/>
    </row>
    <row r="160" spans="2:30" s="1" customFormat="1" x14ac:dyDescent="0.25">
      <c r="B160" s="4"/>
      <c r="C160" s="240"/>
      <c r="D160" s="241"/>
      <c r="E160" s="241"/>
      <c r="F160" s="241"/>
      <c r="G160" s="241"/>
      <c r="H160" s="241"/>
      <c r="I160" s="241"/>
      <c r="J160" s="242"/>
      <c r="K160" s="243"/>
      <c r="L160" s="4"/>
      <c r="M160"/>
      <c r="N160"/>
      <c r="O160"/>
      <c r="P160"/>
      <c r="Q160"/>
      <c r="R160"/>
      <c r="S160"/>
      <c r="T160"/>
      <c r="U160"/>
      <c r="V160"/>
      <c r="W160"/>
      <c r="X160"/>
      <c r="Y160"/>
      <c r="Z160"/>
      <c r="AA160"/>
      <c r="AB160"/>
      <c r="AC160"/>
      <c r="AD160"/>
    </row>
    <row r="161" spans="2:30" s="1" customFormat="1" ht="45" x14ac:dyDescent="0.25">
      <c r="B161" s="4"/>
      <c r="C161" s="59" t="s">
        <v>27</v>
      </c>
      <c r="D161" s="5"/>
      <c r="E161" s="5"/>
      <c r="F161" s="5"/>
      <c r="G161" s="18"/>
      <c r="H161" s="17" t="s">
        <v>108</v>
      </c>
      <c r="I161" s="17" t="s">
        <v>109</v>
      </c>
      <c r="J161" s="228" t="s">
        <v>110</v>
      </c>
      <c r="K161" s="224"/>
      <c r="L161" s="4"/>
      <c r="M161"/>
      <c r="N161"/>
      <c r="O161"/>
      <c r="P161"/>
      <c r="Q161"/>
      <c r="R161"/>
      <c r="S161"/>
      <c r="T161"/>
      <c r="U161"/>
      <c r="V161"/>
      <c r="W161"/>
      <c r="X161"/>
      <c r="Y161"/>
      <c r="Z161"/>
      <c r="AA161"/>
      <c r="AB161"/>
      <c r="AC161"/>
      <c r="AD161"/>
    </row>
    <row r="162" spans="2:30" s="1" customFormat="1" x14ac:dyDescent="0.25">
      <c r="B162" s="4"/>
      <c r="C162" s="59"/>
      <c r="D162" s="5"/>
      <c r="E162" s="5"/>
      <c r="F162" s="5"/>
      <c r="G162" s="5"/>
      <c r="H162" s="194" t="s">
        <v>2005</v>
      </c>
      <c r="I162" s="194" t="s">
        <v>2005</v>
      </c>
      <c r="J162" s="210" t="s">
        <v>2005</v>
      </c>
      <c r="K162" s="225"/>
      <c r="L162" s="4"/>
      <c r="M162"/>
      <c r="N162"/>
      <c r="O162"/>
      <c r="P162"/>
      <c r="Q162"/>
      <c r="R162"/>
      <c r="S162"/>
      <c r="T162"/>
      <c r="U162"/>
      <c r="V162"/>
      <c r="W162"/>
      <c r="X162"/>
      <c r="Y162"/>
      <c r="Z162"/>
      <c r="AA162"/>
      <c r="AB162"/>
      <c r="AC162"/>
      <c r="AD162"/>
    </row>
    <row r="163" spans="2:30" s="1" customFormat="1" x14ac:dyDescent="0.25">
      <c r="B163" s="4"/>
      <c r="C163" s="61" t="s">
        <v>74</v>
      </c>
      <c r="D163" s="27"/>
      <c r="E163" s="27"/>
      <c r="F163" s="27"/>
      <c r="G163" s="27"/>
      <c r="H163" s="153" t="s">
        <v>3</v>
      </c>
      <c r="I163" s="153" t="s">
        <v>2</v>
      </c>
      <c r="J163" s="209" t="s">
        <v>4</v>
      </c>
      <c r="K163" s="225"/>
      <c r="L163" s="4"/>
      <c r="M163"/>
      <c r="N163"/>
      <c r="O163"/>
      <c r="P163"/>
      <c r="Q163"/>
      <c r="R163"/>
      <c r="S163"/>
      <c r="T163"/>
      <c r="U163"/>
      <c r="V163"/>
      <c r="W163"/>
      <c r="X163"/>
      <c r="Y163"/>
      <c r="Z163"/>
      <c r="AA163"/>
      <c r="AB163"/>
      <c r="AC163"/>
      <c r="AD163"/>
    </row>
    <row r="164" spans="2:30" s="1" customFormat="1" ht="30" x14ac:dyDescent="0.25">
      <c r="B164" s="4"/>
      <c r="C164" s="138" t="s">
        <v>4465</v>
      </c>
      <c r="D164" s="23"/>
      <c r="E164" s="23"/>
      <c r="F164" s="23"/>
      <c r="G164" s="23"/>
      <c r="H164" s="120"/>
      <c r="I164" s="120"/>
      <c r="J164" s="120"/>
      <c r="K164" s="225"/>
      <c r="L164" s="4"/>
      <c r="M164"/>
      <c r="N164"/>
      <c r="O164"/>
      <c r="P164"/>
      <c r="Q164"/>
      <c r="R164"/>
      <c r="S164"/>
      <c r="T164"/>
      <c r="U164"/>
      <c r="V164"/>
      <c r="W164"/>
      <c r="X164"/>
      <c r="Y164"/>
      <c r="Z164"/>
      <c r="AA164"/>
      <c r="AB164"/>
      <c r="AC164"/>
      <c r="AD164"/>
    </row>
    <row r="165" spans="2:30" s="1" customFormat="1" x14ac:dyDescent="0.25">
      <c r="B165" s="4"/>
      <c r="C165" s="138" t="s">
        <v>4466</v>
      </c>
      <c r="D165" s="23"/>
      <c r="E165" s="23"/>
      <c r="F165" s="23"/>
      <c r="G165" s="23"/>
      <c r="H165" s="120"/>
      <c r="I165" s="120"/>
      <c r="J165" s="120"/>
      <c r="K165" s="225"/>
      <c r="L165" s="4"/>
      <c r="M165"/>
      <c r="N165"/>
      <c r="O165"/>
      <c r="P165"/>
      <c r="Q165"/>
      <c r="R165"/>
      <c r="S165"/>
      <c r="T165"/>
      <c r="U165"/>
      <c r="V165"/>
      <c r="W165"/>
      <c r="X165"/>
      <c r="Y165"/>
      <c r="Z165"/>
      <c r="AA165"/>
      <c r="AB165"/>
      <c r="AC165"/>
      <c r="AD165"/>
    </row>
    <row r="166" spans="2:30" s="1" customFormat="1" x14ac:dyDescent="0.25">
      <c r="B166" s="4"/>
      <c r="C166" s="86" t="s">
        <v>4467</v>
      </c>
      <c r="D166" s="23"/>
      <c r="E166" s="23"/>
      <c r="F166" s="23"/>
      <c r="G166" s="23"/>
      <c r="H166" s="120"/>
      <c r="I166" s="120"/>
      <c r="J166" s="120"/>
      <c r="K166" s="225"/>
      <c r="L166" s="4"/>
      <c r="M166"/>
      <c r="N166"/>
      <c r="O166"/>
      <c r="P166"/>
      <c r="Q166"/>
      <c r="R166"/>
      <c r="S166"/>
      <c r="T166"/>
      <c r="U166"/>
      <c r="V166"/>
      <c r="W166"/>
      <c r="X166"/>
      <c r="Y166"/>
      <c r="Z166"/>
      <c r="AA166"/>
      <c r="AB166"/>
      <c r="AC166"/>
      <c r="AD166"/>
    </row>
    <row r="167" spans="2:30" s="1" customFormat="1" x14ac:dyDescent="0.25">
      <c r="B167" s="4"/>
      <c r="C167" s="86" t="s">
        <v>4468</v>
      </c>
      <c r="D167" s="23"/>
      <c r="E167" s="23"/>
      <c r="F167" s="23"/>
      <c r="G167" s="23"/>
      <c r="H167" s="120"/>
      <c r="I167" s="120"/>
      <c r="J167" s="120"/>
      <c r="K167" s="225"/>
      <c r="L167" s="4"/>
      <c r="M167"/>
      <c r="N167"/>
      <c r="O167"/>
      <c r="P167"/>
      <c r="Q167"/>
      <c r="R167"/>
      <c r="S167"/>
      <c r="T167"/>
      <c r="U167"/>
      <c r="V167"/>
      <c r="W167"/>
      <c r="X167"/>
      <c r="Y167"/>
      <c r="Z167"/>
      <c r="AA167"/>
      <c r="AB167"/>
      <c r="AC167"/>
      <c r="AD167"/>
    </row>
    <row r="168" spans="2:30" s="1" customFormat="1" x14ac:dyDescent="0.25">
      <c r="B168" s="4"/>
      <c r="C168" s="86" t="s">
        <v>4469</v>
      </c>
      <c r="D168" s="23"/>
      <c r="E168" s="23"/>
      <c r="F168" s="23"/>
      <c r="G168" s="23"/>
      <c r="H168" s="120"/>
      <c r="I168" s="120"/>
      <c r="J168" s="120"/>
      <c r="K168" s="225"/>
      <c r="L168" s="4"/>
      <c r="M168"/>
      <c r="N168"/>
      <c r="O168"/>
      <c r="P168"/>
      <c r="Q168"/>
      <c r="R168"/>
      <c r="S168"/>
      <c r="T168"/>
      <c r="U168"/>
      <c r="V168"/>
      <c r="W168"/>
      <c r="X168"/>
      <c r="Y168"/>
      <c r="Z168"/>
      <c r="AA168"/>
      <c r="AB168"/>
      <c r="AC168"/>
      <c r="AD168"/>
    </row>
    <row r="169" spans="2:30" s="1" customFormat="1" ht="60" x14ac:dyDescent="0.25">
      <c r="B169" s="4"/>
      <c r="C169" s="138" t="s">
        <v>4470</v>
      </c>
      <c r="D169" s="23"/>
      <c r="E169" s="23"/>
      <c r="F169" s="23"/>
      <c r="G169" s="23"/>
      <c r="H169" s="120"/>
      <c r="I169" s="120"/>
      <c r="J169" s="120"/>
      <c r="K169" s="225"/>
      <c r="L169" s="4"/>
      <c r="M169"/>
      <c r="N169"/>
      <c r="O169"/>
      <c r="P169"/>
      <c r="Q169"/>
      <c r="R169"/>
      <c r="S169"/>
      <c r="T169"/>
      <c r="U169"/>
      <c r="V169"/>
      <c r="W169"/>
      <c r="X169"/>
      <c r="Y169"/>
      <c r="Z169"/>
      <c r="AA169"/>
      <c r="AB169"/>
      <c r="AC169"/>
      <c r="AD169"/>
    </row>
    <row r="170" spans="2:30" s="1" customFormat="1" ht="45" x14ac:dyDescent="0.25">
      <c r="B170" s="4"/>
      <c r="C170" s="138" t="s">
        <v>4471</v>
      </c>
      <c r="D170" s="23"/>
      <c r="E170" s="23"/>
      <c r="F170" s="23"/>
      <c r="G170" s="23"/>
      <c r="H170" s="120"/>
      <c r="I170" s="120"/>
      <c r="J170" s="120"/>
      <c r="K170" s="225"/>
      <c r="L170" s="4"/>
      <c r="M170"/>
      <c r="N170"/>
      <c r="O170"/>
      <c r="P170"/>
      <c r="Q170"/>
      <c r="R170"/>
      <c r="S170"/>
      <c r="T170"/>
      <c r="U170"/>
      <c r="V170"/>
      <c r="W170"/>
      <c r="X170"/>
      <c r="Y170"/>
      <c r="Z170"/>
      <c r="AA170"/>
      <c r="AB170"/>
      <c r="AC170"/>
      <c r="AD170"/>
    </row>
    <row r="171" spans="2:30" s="1" customFormat="1" x14ac:dyDescent="0.25">
      <c r="B171" s="4"/>
      <c r="C171" s="91" t="s">
        <v>85</v>
      </c>
      <c r="D171" s="27"/>
      <c r="E171" s="27"/>
      <c r="F171" s="27"/>
      <c r="G171" s="27"/>
      <c r="H171" s="8">
        <f>SUM(H164:H170)</f>
        <v>0</v>
      </c>
      <c r="I171" s="8">
        <f>SUM(I164:I170)</f>
        <v>0</v>
      </c>
      <c r="J171" s="8">
        <f>SUM(J164:J170)</f>
        <v>0</v>
      </c>
      <c r="K171" s="225"/>
      <c r="L171" s="4"/>
      <c r="M171"/>
      <c r="N171"/>
      <c r="O171"/>
      <c r="P171"/>
      <c r="Q171"/>
      <c r="R171"/>
      <c r="S171"/>
      <c r="T171"/>
      <c r="U171"/>
      <c r="V171"/>
      <c r="W171"/>
      <c r="X171"/>
      <c r="Y171"/>
      <c r="Z171"/>
      <c r="AA171"/>
      <c r="AB171"/>
      <c r="AC171"/>
      <c r="AD171"/>
    </row>
    <row r="172" spans="2:30" s="1" customFormat="1" x14ac:dyDescent="0.25">
      <c r="B172" s="4"/>
      <c r="C172" s="61" t="s">
        <v>4472</v>
      </c>
      <c r="D172" s="23"/>
      <c r="E172" s="23"/>
      <c r="F172" s="23"/>
      <c r="G172" s="23"/>
      <c r="H172" s="153" t="s">
        <v>3</v>
      </c>
      <c r="I172" s="153" t="s">
        <v>2</v>
      </c>
      <c r="J172" s="209" t="s">
        <v>4</v>
      </c>
      <c r="K172" s="225"/>
      <c r="L172" s="4"/>
      <c r="M172"/>
      <c r="N172"/>
      <c r="O172"/>
      <c r="P172"/>
      <c r="Q172"/>
      <c r="R172"/>
      <c r="S172"/>
      <c r="T172"/>
      <c r="U172"/>
      <c r="V172"/>
      <c r="W172"/>
      <c r="X172"/>
      <c r="Y172"/>
      <c r="Z172"/>
      <c r="AA172"/>
      <c r="AB172"/>
      <c r="AC172"/>
      <c r="AD172"/>
    </row>
    <row r="173" spans="2:30" s="1" customFormat="1" x14ac:dyDescent="0.25">
      <c r="B173" s="4"/>
      <c r="C173" s="86" t="s">
        <v>4473</v>
      </c>
      <c r="D173" s="23"/>
      <c r="E173" s="23"/>
      <c r="F173" s="23"/>
      <c r="G173" s="23"/>
      <c r="H173" s="120"/>
      <c r="I173" s="120"/>
      <c r="J173" s="120"/>
      <c r="K173" s="225"/>
      <c r="L173" s="4"/>
      <c r="M173"/>
      <c r="N173"/>
      <c r="O173"/>
      <c r="P173"/>
      <c r="Q173"/>
      <c r="R173"/>
      <c r="S173"/>
      <c r="T173"/>
      <c r="U173"/>
      <c r="V173"/>
      <c r="W173"/>
      <c r="X173"/>
      <c r="Y173"/>
      <c r="Z173"/>
      <c r="AA173"/>
      <c r="AB173"/>
      <c r="AC173"/>
      <c r="AD173"/>
    </row>
    <row r="174" spans="2:30" s="1" customFormat="1" x14ac:dyDescent="0.25">
      <c r="B174" s="4"/>
      <c r="C174" s="86" t="s">
        <v>4474</v>
      </c>
      <c r="D174" s="23"/>
      <c r="E174" s="23"/>
      <c r="F174" s="23"/>
      <c r="G174" s="23"/>
      <c r="H174" s="120"/>
      <c r="I174" s="120"/>
      <c r="J174" s="120"/>
      <c r="K174" s="225"/>
      <c r="L174" s="4"/>
      <c r="M174"/>
      <c r="N174"/>
      <c r="O174"/>
      <c r="P174"/>
      <c r="Q174"/>
      <c r="R174"/>
      <c r="S174"/>
      <c r="T174"/>
      <c r="U174"/>
      <c r="V174"/>
      <c r="W174"/>
      <c r="X174"/>
      <c r="Y174"/>
      <c r="Z174"/>
      <c r="AA174"/>
      <c r="AB174"/>
      <c r="AC174"/>
      <c r="AD174"/>
    </row>
    <row r="175" spans="2:30" s="1" customFormat="1" ht="90" x14ac:dyDescent="0.25">
      <c r="B175" s="4"/>
      <c r="C175" s="138" t="s">
        <v>4478</v>
      </c>
      <c r="D175" s="23"/>
      <c r="E175" s="23"/>
      <c r="F175" s="23"/>
      <c r="G175" s="23"/>
      <c r="H175" s="120"/>
      <c r="I175" s="120"/>
      <c r="J175" s="120"/>
      <c r="K175" s="225"/>
      <c r="L175" s="4"/>
      <c r="M175"/>
      <c r="N175"/>
      <c r="O175"/>
      <c r="P175"/>
      <c r="Q175"/>
      <c r="R175"/>
      <c r="S175"/>
      <c r="T175"/>
      <c r="U175"/>
      <c r="V175"/>
      <c r="W175"/>
      <c r="X175"/>
      <c r="Y175"/>
      <c r="Z175"/>
      <c r="AA175"/>
      <c r="AB175"/>
      <c r="AC175"/>
      <c r="AD175"/>
    </row>
    <row r="176" spans="2:30" s="1" customFormat="1" ht="30" x14ac:dyDescent="0.25">
      <c r="B176" s="4"/>
      <c r="C176" s="138" t="s">
        <v>4477</v>
      </c>
      <c r="D176" s="23"/>
      <c r="E176" s="23"/>
      <c r="F176" s="23"/>
      <c r="G176" s="23"/>
      <c r="H176" s="120"/>
      <c r="I176" s="120"/>
      <c r="J176" s="120"/>
      <c r="K176" s="225"/>
      <c r="L176" s="4"/>
      <c r="M176"/>
      <c r="N176"/>
      <c r="O176"/>
      <c r="P176"/>
      <c r="Q176"/>
      <c r="R176"/>
      <c r="S176"/>
      <c r="T176"/>
      <c r="U176"/>
      <c r="V176"/>
      <c r="W176"/>
      <c r="X176"/>
      <c r="Y176"/>
      <c r="Z176"/>
      <c r="AA176"/>
      <c r="AB176"/>
      <c r="AC176"/>
      <c r="AD176"/>
    </row>
    <row r="177" spans="2:30" s="1" customFormat="1" ht="45" x14ac:dyDescent="0.25">
      <c r="B177" s="4"/>
      <c r="C177" s="138" t="s">
        <v>4479</v>
      </c>
      <c r="D177" s="23"/>
      <c r="E177" s="23"/>
      <c r="F177" s="23"/>
      <c r="G177" s="23"/>
      <c r="H177" s="120"/>
      <c r="I177" s="120"/>
      <c r="J177" s="120"/>
      <c r="K177" s="225"/>
      <c r="L177" s="4"/>
      <c r="M177"/>
      <c r="N177"/>
      <c r="O177"/>
      <c r="P177"/>
      <c r="Q177"/>
      <c r="R177"/>
      <c r="S177"/>
      <c r="T177"/>
      <c r="U177"/>
      <c r="V177"/>
      <c r="W177"/>
      <c r="X177"/>
      <c r="Y177"/>
      <c r="Z177"/>
      <c r="AA177"/>
      <c r="AB177"/>
      <c r="AC177"/>
      <c r="AD177"/>
    </row>
    <row r="178" spans="2:30" s="1" customFormat="1" x14ac:dyDescent="0.25">
      <c r="B178" s="4"/>
      <c r="C178" s="86" t="s">
        <v>4475</v>
      </c>
      <c r="D178" s="23"/>
      <c r="E178" s="23"/>
      <c r="F178" s="23"/>
      <c r="G178" s="23"/>
      <c r="H178" s="120"/>
      <c r="I178" s="120"/>
      <c r="J178" s="120"/>
      <c r="K178" s="225"/>
      <c r="L178" s="4"/>
      <c r="M178"/>
      <c r="N178"/>
      <c r="O178"/>
      <c r="P178"/>
      <c r="Q178"/>
      <c r="R178"/>
      <c r="S178"/>
      <c r="T178"/>
      <c r="U178"/>
      <c r="V178"/>
      <c r="W178"/>
      <c r="X178"/>
      <c r="Y178"/>
      <c r="Z178"/>
      <c r="AA178"/>
      <c r="AB178"/>
      <c r="AC178"/>
      <c r="AD178"/>
    </row>
    <row r="179" spans="2:30" s="1" customFormat="1" x14ac:dyDescent="0.25">
      <c r="B179" s="4"/>
      <c r="C179" s="86" t="s">
        <v>4476</v>
      </c>
      <c r="D179" s="23"/>
      <c r="E179" s="23"/>
      <c r="F179" s="23"/>
      <c r="G179" s="23"/>
      <c r="H179" s="120"/>
      <c r="I179" s="120"/>
      <c r="J179" s="120"/>
      <c r="K179" s="225"/>
      <c r="L179" s="4"/>
      <c r="M179"/>
      <c r="N179"/>
      <c r="O179"/>
      <c r="P179"/>
      <c r="Q179"/>
      <c r="R179"/>
      <c r="S179"/>
      <c r="T179"/>
      <c r="U179"/>
      <c r="V179"/>
      <c r="W179"/>
      <c r="X179"/>
      <c r="Y179"/>
      <c r="Z179"/>
      <c r="AA179"/>
      <c r="AB179"/>
      <c r="AC179"/>
      <c r="AD179"/>
    </row>
    <row r="180" spans="2:30" s="1" customFormat="1" x14ac:dyDescent="0.25">
      <c r="B180" s="4"/>
      <c r="C180" s="86" t="s">
        <v>4480</v>
      </c>
      <c r="D180" s="23"/>
      <c r="E180" s="23"/>
      <c r="F180" s="23"/>
      <c r="G180" s="23"/>
      <c r="H180" s="120"/>
      <c r="I180" s="120"/>
      <c r="J180" s="120"/>
      <c r="K180" s="225"/>
      <c r="L180" s="4"/>
      <c r="M180"/>
      <c r="N180"/>
      <c r="O180"/>
      <c r="P180"/>
      <c r="Q180"/>
      <c r="R180"/>
      <c r="S180"/>
      <c r="T180"/>
      <c r="U180"/>
      <c r="V180"/>
      <c r="W180"/>
      <c r="X180"/>
      <c r="Y180"/>
      <c r="Z180"/>
      <c r="AA180"/>
      <c r="AB180"/>
      <c r="AC180"/>
      <c r="AD180"/>
    </row>
    <row r="181" spans="2:30" s="1" customFormat="1" x14ac:dyDescent="0.25">
      <c r="B181" s="4"/>
      <c r="C181" s="86" t="s">
        <v>4481</v>
      </c>
      <c r="D181" s="23"/>
      <c r="E181" s="23"/>
      <c r="F181" s="23"/>
      <c r="G181" s="23"/>
      <c r="H181" s="120"/>
      <c r="I181" s="120"/>
      <c r="J181" s="120"/>
      <c r="K181" s="225"/>
      <c r="L181" s="4"/>
      <c r="M181"/>
      <c r="N181"/>
      <c r="O181"/>
      <c r="P181"/>
      <c r="Q181"/>
      <c r="R181"/>
      <c r="S181"/>
      <c r="T181"/>
      <c r="U181"/>
      <c r="V181"/>
      <c r="W181"/>
      <c r="X181"/>
      <c r="Y181"/>
      <c r="Z181"/>
      <c r="AA181"/>
      <c r="AB181"/>
      <c r="AC181"/>
      <c r="AD181"/>
    </row>
    <row r="182" spans="2:30" s="1" customFormat="1" x14ac:dyDescent="0.25">
      <c r="B182" s="4"/>
      <c r="C182" s="86" t="s">
        <v>4482</v>
      </c>
      <c r="D182" s="23"/>
      <c r="E182" s="23"/>
      <c r="F182" s="23"/>
      <c r="G182" s="23"/>
      <c r="H182" s="120"/>
      <c r="I182" s="120"/>
      <c r="J182" s="120"/>
      <c r="K182" s="225"/>
      <c r="L182" s="4"/>
      <c r="M182"/>
      <c r="N182"/>
      <c r="O182"/>
      <c r="P182"/>
      <c r="Q182"/>
      <c r="R182"/>
      <c r="S182"/>
      <c r="T182"/>
      <c r="U182"/>
      <c r="V182"/>
      <c r="W182"/>
      <c r="X182"/>
      <c r="Y182"/>
      <c r="Z182"/>
      <c r="AA182"/>
      <c r="AB182"/>
      <c r="AC182"/>
      <c r="AD182"/>
    </row>
    <row r="183" spans="2:30" s="1" customFormat="1" x14ac:dyDescent="0.25">
      <c r="B183" s="4"/>
      <c r="C183" s="86" t="s">
        <v>4483</v>
      </c>
      <c r="D183" s="23"/>
      <c r="E183" s="23"/>
      <c r="F183" s="23"/>
      <c r="G183" s="23"/>
      <c r="H183" s="120"/>
      <c r="I183" s="120"/>
      <c r="J183" s="120"/>
      <c r="K183" s="225"/>
      <c r="L183" s="4"/>
      <c r="M183"/>
      <c r="N183"/>
      <c r="O183"/>
      <c r="P183"/>
      <c r="Q183"/>
      <c r="R183"/>
      <c r="S183"/>
      <c r="T183"/>
      <c r="U183"/>
      <c r="V183"/>
      <c r="W183"/>
      <c r="X183"/>
      <c r="Y183"/>
      <c r="Z183"/>
      <c r="AA183"/>
      <c r="AB183"/>
      <c r="AC183"/>
      <c r="AD183"/>
    </row>
    <row r="184" spans="2:30" s="1" customFormat="1" x14ac:dyDescent="0.25">
      <c r="B184" s="4"/>
      <c r="C184" s="91" t="s">
        <v>85</v>
      </c>
      <c r="D184" s="27"/>
      <c r="E184" s="27"/>
      <c r="F184" s="27"/>
      <c r="G184" s="27"/>
      <c r="H184" s="8">
        <f>SUM(H173:H183)</f>
        <v>0</v>
      </c>
      <c r="I184" s="8">
        <f t="shared" ref="I184:J184" si="7">SUM(I173:I183)</f>
        <v>0</v>
      </c>
      <c r="J184" s="8">
        <f t="shared" si="7"/>
        <v>0</v>
      </c>
      <c r="K184" s="225"/>
      <c r="L184" s="4"/>
      <c r="M184"/>
      <c r="N184"/>
      <c r="O184"/>
      <c r="P184"/>
      <c r="Q184"/>
      <c r="R184"/>
      <c r="S184"/>
      <c r="T184"/>
      <c r="U184"/>
      <c r="V184"/>
      <c r="W184"/>
      <c r="X184"/>
      <c r="Y184"/>
      <c r="Z184"/>
      <c r="AA184"/>
      <c r="AB184"/>
      <c r="AC184"/>
      <c r="AD184"/>
    </row>
    <row r="185" spans="2:30" s="1" customFormat="1" x14ac:dyDescent="0.25">
      <c r="B185" s="4"/>
      <c r="C185" s="61" t="s">
        <v>4484</v>
      </c>
      <c r="D185" s="23"/>
      <c r="E185" s="23"/>
      <c r="F185" s="23"/>
      <c r="G185" s="23"/>
      <c r="H185" s="153" t="s">
        <v>3</v>
      </c>
      <c r="I185" s="153" t="s">
        <v>2</v>
      </c>
      <c r="J185" s="209" t="s">
        <v>4</v>
      </c>
      <c r="K185" s="225"/>
      <c r="L185" s="4"/>
      <c r="M185"/>
      <c r="N185"/>
      <c r="O185"/>
      <c r="P185"/>
      <c r="Q185"/>
      <c r="R185"/>
      <c r="S185"/>
      <c r="T185"/>
      <c r="U185"/>
      <c r="V185"/>
      <c r="W185"/>
      <c r="X185"/>
      <c r="Y185"/>
      <c r="Z185"/>
      <c r="AA185"/>
      <c r="AB185"/>
      <c r="AC185"/>
      <c r="AD185"/>
    </row>
    <row r="186" spans="2:30" s="1" customFormat="1" ht="30" x14ac:dyDescent="0.25">
      <c r="B186" s="4"/>
      <c r="C186" s="138" t="s">
        <v>4485</v>
      </c>
      <c r="D186" s="23"/>
      <c r="E186" s="23"/>
      <c r="F186" s="23"/>
      <c r="G186" s="23"/>
      <c r="H186" s="120"/>
      <c r="I186" s="120"/>
      <c r="J186" s="120"/>
      <c r="K186" s="225"/>
      <c r="L186" s="4"/>
      <c r="M186"/>
      <c r="N186"/>
      <c r="O186"/>
      <c r="P186"/>
      <c r="Q186"/>
      <c r="R186"/>
      <c r="S186"/>
      <c r="T186"/>
      <c r="U186"/>
      <c r="V186"/>
      <c r="W186"/>
      <c r="X186"/>
      <c r="Y186"/>
      <c r="Z186"/>
      <c r="AA186"/>
      <c r="AB186"/>
      <c r="AC186"/>
      <c r="AD186"/>
    </row>
    <row r="187" spans="2:30" s="1" customFormat="1" x14ac:dyDescent="0.25">
      <c r="B187" s="4"/>
      <c r="C187" s="91" t="s">
        <v>85</v>
      </c>
      <c r="D187" s="27"/>
      <c r="E187" s="27"/>
      <c r="F187" s="27"/>
      <c r="G187" s="27"/>
      <c r="H187" s="8">
        <f>H186</f>
        <v>0</v>
      </c>
      <c r="I187" s="8">
        <f>I186</f>
        <v>0</v>
      </c>
      <c r="J187" s="8">
        <f>J186</f>
        <v>0</v>
      </c>
      <c r="K187" s="225"/>
      <c r="L187" s="4"/>
      <c r="M187"/>
      <c r="N187"/>
      <c r="O187"/>
      <c r="P187"/>
      <c r="Q187"/>
      <c r="R187"/>
      <c r="S187"/>
      <c r="T187"/>
      <c r="U187"/>
      <c r="V187"/>
      <c r="W187"/>
      <c r="X187"/>
      <c r="Y187"/>
      <c r="Z187"/>
      <c r="AA187"/>
      <c r="AB187"/>
      <c r="AC187"/>
      <c r="AD187"/>
    </row>
    <row r="188" spans="2:30" s="1" customFormat="1" x14ac:dyDescent="0.25">
      <c r="B188" s="4"/>
      <c r="C188" s="61" t="s">
        <v>87</v>
      </c>
      <c r="D188" s="23"/>
      <c r="E188" s="23"/>
      <c r="F188" s="23"/>
      <c r="G188" s="23"/>
      <c r="H188" s="153" t="s">
        <v>3</v>
      </c>
      <c r="I188" s="153" t="s">
        <v>2</v>
      </c>
      <c r="J188" s="209" t="s">
        <v>4</v>
      </c>
      <c r="K188" s="225"/>
      <c r="L188" s="4"/>
      <c r="M188"/>
      <c r="N188"/>
      <c r="O188"/>
      <c r="P188"/>
      <c r="Q188"/>
      <c r="R188"/>
      <c r="S188"/>
      <c r="T188"/>
      <c r="U188"/>
      <c r="V188"/>
      <c r="W188"/>
      <c r="X188"/>
      <c r="Y188"/>
      <c r="Z188"/>
      <c r="AA188"/>
      <c r="AB188"/>
      <c r="AC188"/>
      <c r="AD188"/>
    </row>
    <row r="189" spans="2:30" s="1" customFormat="1" ht="30" x14ac:dyDescent="0.25">
      <c r="B189" s="4"/>
      <c r="C189" s="138" t="s">
        <v>4486</v>
      </c>
      <c r="D189" s="23"/>
      <c r="E189" s="23"/>
      <c r="F189" s="23"/>
      <c r="G189" s="23"/>
      <c r="H189" s="120"/>
      <c r="I189" s="120"/>
      <c r="J189" s="120"/>
      <c r="K189" s="225"/>
      <c r="L189" s="4"/>
      <c r="M189"/>
      <c r="N189"/>
      <c r="O189"/>
      <c r="P189"/>
      <c r="Q189"/>
      <c r="R189"/>
      <c r="S189"/>
      <c r="T189"/>
      <c r="U189"/>
      <c r="V189"/>
      <c r="W189"/>
      <c r="X189"/>
      <c r="Y189"/>
      <c r="Z189"/>
      <c r="AA189"/>
      <c r="AB189"/>
      <c r="AC189"/>
      <c r="AD189"/>
    </row>
    <row r="190" spans="2:30" s="1" customFormat="1" ht="30" x14ac:dyDescent="0.25">
      <c r="B190" s="4"/>
      <c r="C190" s="138" t="s">
        <v>4487</v>
      </c>
      <c r="D190" s="23"/>
      <c r="E190" s="23"/>
      <c r="F190" s="23"/>
      <c r="G190" s="23"/>
      <c r="H190" s="120"/>
      <c r="I190" s="120"/>
      <c r="J190" s="120"/>
      <c r="K190" s="225"/>
      <c r="L190" s="4"/>
      <c r="M190"/>
      <c r="N190"/>
      <c r="O190"/>
      <c r="P190"/>
      <c r="Q190"/>
      <c r="R190"/>
      <c r="S190"/>
      <c r="T190"/>
      <c r="U190"/>
      <c r="V190"/>
      <c r="W190"/>
      <c r="X190"/>
      <c r="Y190"/>
      <c r="Z190"/>
      <c r="AA190"/>
      <c r="AB190"/>
      <c r="AC190"/>
      <c r="AD190"/>
    </row>
    <row r="191" spans="2:30" s="1" customFormat="1" ht="30" x14ac:dyDescent="0.25">
      <c r="B191" s="4"/>
      <c r="C191" s="138" t="s">
        <v>4488</v>
      </c>
      <c r="D191" s="23"/>
      <c r="E191" s="23"/>
      <c r="F191" s="23"/>
      <c r="G191" s="23"/>
      <c r="H191" s="120"/>
      <c r="I191" s="120"/>
      <c r="J191" s="120"/>
      <c r="K191" s="225"/>
      <c r="L191" s="4"/>
      <c r="M191"/>
      <c r="N191"/>
      <c r="O191"/>
      <c r="P191"/>
      <c r="Q191"/>
      <c r="R191"/>
      <c r="S191"/>
      <c r="T191"/>
      <c r="U191"/>
      <c r="V191"/>
      <c r="W191"/>
      <c r="X191"/>
      <c r="Y191"/>
      <c r="Z191"/>
      <c r="AA191"/>
      <c r="AB191"/>
      <c r="AC191"/>
      <c r="AD191"/>
    </row>
    <row r="192" spans="2:30" s="1" customFormat="1" ht="30" x14ac:dyDescent="0.25">
      <c r="B192" s="4"/>
      <c r="C192" s="138" t="s">
        <v>4489</v>
      </c>
      <c r="D192" s="23"/>
      <c r="E192" s="23"/>
      <c r="F192" s="23"/>
      <c r="G192" s="23"/>
      <c r="H192" s="120"/>
      <c r="I192" s="120"/>
      <c r="J192" s="120"/>
      <c r="K192" s="225"/>
      <c r="L192" s="4"/>
      <c r="M192"/>
      <c r="N192"/>
      <c r="O192"/>
      <c r="P192"/>
      <c r="Q192"/>
      <c r="R192"/>
      <c r="S192"/>
      <c r="T192"/>
      <c r="U192"/>
      <c r="V192"/>
      <c r="W192"/>
      <c r="X192"/>
      <c r="Y192"/>
      <c r="Z192"/>
      <c r="AA192"/>
      <c r="AB192"/>
      <c r="AC192"/>
      <c r="AD192"/>
    </row>
    <row r="193" spans="2:30" s="1" customFormat="1" ht="30" x14ac:dyDescent="0.25">
      <c r="B193" s="4"/>
      <c r="C193" s="138" t="s">
        <v>4490</v>
      </c>
      <c r="D193" s="23"/>
      <c r="E193" s="23"/>
      <c r="F193" s="23"/>
      <c r="G193" s="23"/>
      <c r="H193" s="120"/>
      <c r="I193" s="120"/>
      <c r="J193" s="120"/>
      <c r="K193" s="225"/>
      <c r="L193" s="4"/>
      <c r="M193"/>
      <c r="N193"/>
      <c r="O193"/>
      <c r="P193"/>
      <c r="Q193"/>
      <c r="R193"/>
      <c r="S193"/>
      <c r="T193"/>
      <c r="U193"/>
      <c r="V193"/>
      <c r="W193"/>
      <c r="X193"/>
      <c r="Y193"/>
      <c r="Z193"/>
      <c r="AA193"/>
      <c r="AB193"/>
      <c r="AC193"/>
      <c r="AD193"/>
    </row>
    <row r="194" spans="2:30" s="1" customFormat="1" ht="45" x14ac:dyDescent="0.25">
      <c r="B194" s="4"/>
      <c r="C194" s="138" t="s">
        <v>4491</v>
      </c>
      <c r="D194" s="23"/>
      <c r="E194" s="23"/>
      <c r="F194" s="23"/>
      <c r="G194" s="23"/>
      <c r="H194" s="120"/>
      <c r="I194" s="120"/>
      <c r="J194" s="120"/>
      <c r="K194" s="225"/>
      <c r="L194" s="4"/>
      <c r="M194"/>
      <c r="N194"/>
      <c r="O194"/>
      <c r="P194"/>
      <c r="Q194"/>
      <c r="R194"/>
      <c r="S194"/>
      <c r="T194"/>
      <c r="U194"/>
      <c r="V194"/>
      <c r="W194"/>
      <c r="X194"/>
      <c r="Y194"/>
      <c r="Z194"/>
      <c r="AA194"/>
      <c r="AB194"/>
      <c r="AC194"/>
      <c r="AD194"/>
    </row>
    <row r="195" spans="2:30" s="1" customFormat="1" x14ac:dyDescent="0.25">
      <c r="B195" s="4"/>
      <c r="C195" s="91" t="s">
        <v>85</v>
      </c>
      <c r="D195" s="27"/>
      <c r="E195" s="27"/>
      <c r="F195" s="27"/>
      <c r="G195" s="27"/>
      <c r="H195" s="9">
        <f>SUM(H189:H194)</f>
        <v>0</v>
      </c>
      <c r="I195" s="9">
        <f t="shared" ref="I195:J195" si="8">SUM(I189:I194)</f>
        <v>0</v>
      </c>
      <c r="J195" s="8">
        <f t="shared" si="8"/>
        <v>0</v>
      </c>
      <c r="K195" s="225"/>
      <c r="L195" s="4"/>
      <c r="M195"/>
      <c r="N195"/>
      <c r="O195"/>
      <c r="P195"/>
      <c r="Q195"/>
      <c r="R195"/>
      <c r="S195"/>
      <c r="T195"/>
      <c r="U195"/>
      <c r="V195"/>
      <c r="W195"/>
      <c r="X195"/>
      <c r="Y195"/>
      <c r="Z195"/>
      <c r="AA195"/>
      <c r="AB195"/>
      <c r="AC195"/>
      <c r="AD195"/>
    </row>
    <row r="196" spans="2:30" s="1" customFormat="1" x14ac:dyDescent="0.25">
      <c r="B196" s="4"/>
      <c r="C196" s="91"/>
      <c r="D196" s="25"/>
      <c r="E196" s="25"/>
      <c r="F196" s="25"/>
      <c r="G196" s="25"/>
      <c r="H196" s="153" t="s">
        <v>3</v>
      </c>
      <c r="I196" s="153" t="s">
        <v>2</v>
      </c>
      <c r="J196" s="209" t="s">
        <v>4</v>
      </c>
      <c r="K196" s="246"/>
      <c r="L196" s="4"/>
      <c r="M196"/>
      <c r="N196"/>
      <c r="O196"/>
      <c r="P196"/>
      <c r="Q196"/>
      <c r="R196"/>
      <c r="S196"/>
      <c r="T196"/>
      <c r="U196"/>
      <c r="V196"/>
      <c r="W196"/>
      <c r="X196"/>
      <c r="Y196"/>
      <c r="Z196"/>
      <c r="AA196"/>
      <c r="AB196"/>
      <c r="AC196"/>
      <c r="AD196"/>
    </row>
    <row r="197" spans="2:30" s="1" customFormat="1" x14ac:dyDescent="0.25">
      <c r="B197" s="4">
        <v>151</v>
      </c>
      <c r="C197" s="99" t="s">
        <v>105</v>
      </c>
      <c r="D197" s="25"/>
      <c r="E197" s="25"/>
      <c r="F197" s="25"/>
      <c r="G197" s="25"/>
      <c r="H197" s="113">
        <f>SUM(H195,H187,H184,H171)</f>
        <v>0</v>
      </c>
      <c r="I197" s="113">
        <f>SUM(I195,I187,I184,I171)</f>
        <v>0</v>
      </c>
      <c r="J197" s="9">
        <f>SUM(J195,J187,J184,J171)</f>
        <v>0</v>
      </c>
      <c r="K197" s="247"/>
      <c r="L197" s="4"/>
      <c r="M197"/>
      <c r="N197"/>
      <c r="O197"/>
      <c r="P197"/>
      <c r="Q197"/>
      <c r="R197"/>
      <c r="S197"/>
      <c r="T197"/>
      <c r="U197"/>
      <c r="V197"/>
      <c r="W197"/>
      <c r="X197"/>
      <c r="Y197"/>
      <c r="Z197"/>
      <c r="AA197"/>
      <c r="AB197"/>
      <c r="AC197"/>
      <c r="AD197"/>
    </row>
    <row r="198" spans="2:30" s="1" customFormat="1" ht="49.5" customHeight="1" thickBot="1" x14ac:dyDescent="0.3">
      <c r="B198" s="4"/>
      <c r="C198" s="227"/>
      <c r="D198" s="152"/>
      <c r="E198" s="152"/>
      <c r="F198" s="152"/>
      <c r="G198" s="152"/>
      <c r="H198" s="226" t="str">
        <f>IF($H$155=$H$197,"","ESSER I 3.b2 should match ESSER I 3.b1")</f>
        <v/>
      </c>
      <c r="I198" s="226" t="str">
        <f>IF($I$155=$I$197,"","ESSER II 3.b2 should match ESSER II 3.b1")</f>
        <v/>
      </c>
      <c r="J198" s="236" t="str">
        <f>IF($J$197=SUM($J$155:$K$155),"","ARP ESSER Columns C + D 3.b2 should match Column C in 3.b1.")</f>
        <v/>
      </c>
      <c r="K198" s="237"/>
      <c r="L198" s="4"/>
      <c r="M198"/>
      <c r="N198"/>
      <c r="O198"/>
      <c r="P198"/>
      <c r="Q198"/>
      <c r="R198"/>
      <c r="S198"/>
      <c r="T198"/>
      <c r="U198"/>
      <c r="V198"/>
      <c r="W198"/>
      <c r="X198"/>
      <c r="Y198"/>
      <c r="Z198"/>
      <c r="AA198"/>
      <c r="AB198"/>
      <c r="AC198"/>
      <c r="AD198"/>
    </row>
    <row r="199" spans="2:30" s="1" customFormat="1" ht="15.75" thickBot="1" x14ac:dyDescent="0.3">
      <c r="B199" s="4">
        <v>152</v>
      </c>
      <c r="C199" s="34" t="s">
        <v>4428</v>
      </c>
      <c r="D199" s="44"/>
      <c r="E199" s="44"/>
      <c r="F199" s="44"/>
      <c r="G199" s="44"/>
      <c r="H199" s="44"/>
      <c r="I199" s="88"/>
      <c r="J199" s="88"/>
      <c r="K199" s="89"/>
      <c r="L199" s="4"/>
      <c r="M199"/>
      <c r="N199"/>
      <c r="O199"/>
      <c r="P199"/>
      <c r="Q199"/>
      <c r="R199"/>
      <c r="S199"/>
      <c r="T199"/>
      <c r="U199"/>
      <c r="V199"/>
      <c r="W199"/>
      <c r="X199"/>
      <c r="Y199"/>
      <c r="Z199"/>
      <c r="AA199"/>
      <c r="AB199"/>
      <c r="AC199"/>
      <c r="AD199"/>
    </row>
    <row r="200" spans="2:30" s="1" customFormat="1" x14ac:dyDescent="0.25">
      <c r="B200" s="4">
        <v>153</v>
      </c>
      <c r="C200" s="78"/>
      <c r="D200" s="152"/>
      <c r="E200" s="152"/>
      <c r="F200" s="152"/>
      <c r="G200" s="152"/>
      <c r="H200" s="152"/>
      <c r="K200" s="104"/>
      <c r="L200" s="4"/>
      <c r="M200"/>
      <c r="N200"/>
      <c r="O200"/>
      <c r="P200"/>
      <c r="Q200"/>
      <c r="R200"/>
      <c r="S200"/>
      <c r="T200"/>
      <c r="U200"/>
      <c r="V200"/>
      <c r="W200"/>
      <c r="X200"/>
      <c r="Y200"/>
      <c r="Z200"/>
      <c r="AA200"/>
      <c r="AB200"/>
      <c r="AC200"/>
      <c r="AD200"/>
    </row>
    <row r="201" spans="2:30" s="1" customFormat="1" x14ac:dyDescent="0.25">
      <c r="B201" s="4">
        <v>154</v>
      </c>
      <c r="C201" s="65" t="s">
        <v>38</v>
      </c>
      <c r="D201" s="25"/>
      <c r="E201" s="25"/>
      <c r="F201" s="25"/>
      <c r="G201" s="25"/>
      <c r="H201" s="25"/>
      <c r="I201" s="28"/>
      <c r="J201" s="28"/>
      <c r="K201" s="64"/>
      <c r="L201" s="4"/>
      <c r="M201"/>
      <c r="N201"/>
      <c r="O201"/>
      <c r="P201"/>
      <c r="Q201"/>
      <c r="R201"/>
      <c r="S201"/>
      <c r="T201"/>
      <c r="U201"/>
      <c r="V201"/>
      <c r="W201"/>
      <c r="X201"/>
      <c r="Y201"/>
      <c r="Z201"/>
      <c r="AA201"/>
      <c r="AB201"/>
      <c r="AC201"/>
      <c r="AD201"/>
    </row>
    <row r="202" spans="2:30" x14ac:dyDescent="0.25">
      <c r="B202" s="4">
        <v>155</v>
      </c>
      <c r="C202" s="45"/>
      <c r="D202" s="26"/>
      <c r="E202" s="26"/>
      <c r="F202" s="26"/>
      <c r="G202" s="26"/>
      <c r="H202" s="26"/>
      <c r="I202" s="2"/>
      <c r="J202" s="2"/>
      <c r="K202" s="46"/>
    </row>
    <row r="203" spans="2:30" x14ac:dyDescent="0.25">
      <c r="B203" s="4">
        <v>156</v>
      </c>
      <c r="C203" s="57" t="s">
        <v>4406</v>
      </c>
      <c r="D203" s="23"/>
      <c r="E203" s="23"/>
      <c r="F203" s="23"/>
      <c r="G203" s="23"/>
      <c r="H203" s="23"/>
      <c r="I203" s="202" t="s">
        <v>4453</v>
      </c>
      <c r="J203" s="196" t="str">
        <f>IFERROR(VLOOKUP($J$10,'LEA Grant Counts'!C:M,11,),"")</f>
        <v/>
      </c>
      <c r="K203" s="115"/>
    </row>
    <row r="204" spans="2:30" x14ac:dyDescent="0.25">
      <c r="B204" s="4">
        <v>157</v>
      </c>
      <c r="C204" s="81"/>
      <c r="K204" s="48"/>
    </row>
    <row r="205" spans="2:30" x14ac:dyDescent="0.25">
      <c r="B205" s="4">
        <v>158</v>
      </c>
      <c r="C205" s="57" t="s">
        <v>114</v>
      </c>
      <c r="D205" s="23"/>
      <c r="E205" s="23"/>
      <c r="F205" s="23"/>
      <c r="G205" s="23"/>
      <c r="H205" s="23"/>
      <c r="I205" s="6"/>
      <c r="J205" s="6"/>
      <c r="K205" s="55">
        <f>K99-H155-K203</f>
        <v>0</v>
      </c>
    </row>
    <row r="206" spans="2:30" x14ac:dyDescent="0.25">
      <c r="B206" s="4">
        <v>159</v>
      </c>
      <c r="C206" s="81"/>
      <c r="K206" s="48"/>
    </row>
    <row r="207" spans="2:30" x14ac:dyDescent="0.25">
      <c r="B207" s="4">
        <v>160</v>
      </c>
      <c r="C207" s="57" t="s">
        <v>28</v>
      </c>
      <c r="D207" s="23"/>
      <c r="E207" s="23"/>
      <c r="F207" s="23"/>
      <c r="G207" s="23"/>
      <c r="H207" s="23"/>
      <c r="I207" s="6"/>
      <c r="J207" s="6"/>
      <c r="K207" s="49"/>
    </row>
    <row r="208" spans="2:30" x14ac:dyDescent="0.25">
      <c r="B208" s="4">
        <v>161</v>
      </c>
      <c r="C208" s="86" t="s">
        <v>7</v>
      </c>
      <c r="D208" s="23"/>
      <c r="E208" s="23"/>
      <c r="F208" s="23"/>
      <c r="G208" s="23"/>
      <c r="H208" s="23"/>
      <c r="I208" s="6"/>
      <c r="J208" s="6"/>
      <c r="K208" s="141"/>
    </row>
    <row r="209" spans="2:30" x14ac:dyDescent="0.25">
      <c r="B209" s="4">
        <v>162</v>
      </c>
      <c r="C209" s="86" t="s">
        <v>8</v>
      </c>
      <c r="D209" s="23"/>
      <c r="E209" s="23"/>
      <c r="F209" s="23"/>
      <c r="G209" s="23"/>
      <c r="H209" s="23"/>
      <c r="I209" s="6"/>
      <c r="J209" s="6"/>
      <c r="K209" s="141"/>
    </row>
    <row r="210" spans="2:30" x14ac:dyDescent="0.25">
      <c r="B210" s="4">
        <v>163</v>
      </c>
      <c r="C210" s="86" t="s">
        <v>9</v>
      </c>
      <c r="D210" s="23"/>
      <c r="E210" s="23"/>
      <c r="F210" s="23"/>
      <c r="G210" s="23"/>
      <c r="H210" s="23"/>
      <c r="I210" s="6"/>
      <c r="J210" s="6"/>
      <c r="K210" s="141"/>
    </row>
    <row r="211" spans="2:30" x14ac:dyDescent="0.25">
      <c r="B211" s="4">
        <v>164</v>
      </c>
      <c r="C211" s="86" t="s">
        <v>10</v>
      </c>
      <c r="D211" s="23"/>
      <c r="E211" s="23"/>
      <c r="F211" s="23"/>
      <c r="G211" s="23"/>
      <c r="H211" s="23"/>
      <c r="I211" s="6"/>
      <c r="J211" s="6"/>
      <c r="K211" s="141"/>
    </row>
    <row r="212" spans="2:30" x14ac:dyDescent="0.25">
      <c r="B212" s="4">
        <v>165</v>
      </c>
      <c r="C212" s="86" t="s">
        <v>11</v>
      </c>
      <c r="D212" s="23"/>
      <c r="E212" s="23"/>
      <c r="F212" s="23"/>
      <c r="G212" s="23"/>
      <c r="H212" s="23"/>
      <c r="I212" s="6"/>
      <c r="J212" s="6"/>
      <c r="K212" s="142">
        <f>IF(K205=0,0,1-K208-K209-K210-K211)</f>
        <v>0</v>
      </c>
    </row>
    <row r="213" spans="2:30" ht="15.75" thickBot="1" x14ac:dyDescent="0.3">
      <c r="B213" s="4">
        <v>166</v>
      </c>
      <c r="C213" s="47"/>
      <c r="K213" s="48"/>
    </row>
    <row r="214" spans="2:30" s="1" customFormat="1" ht="15.75" thickBot="1" x14ac:dyDescent="0.3">
      <c r="B214" s="4">
        <v>167</v>
      </c>
      <c r="C214" s="34" t="s">
        <v>4427</v>
      </c>
      <c r="D214" s="44"/>
      <c r="E214" s="44"/>
      <c r="F214" s="44"/>
      <c r="G214" s="44"/>
      <c r="H214" s="44"/>
      <c r="I214" s="88"/>
      <c r="J214" s="88"/>
      <c r="K214" s="89"/>
      <c r="L214" s="4"/>
      <c r="M214"/>
      <c r="N214"/>
      <c r="O214"/>
      <c r="P214"/>
      <c r="Q214"/>
      <c r="R214"/>
      <c r="S214"/>
      <c r="T214"/>
      <c r="U214"/>
      <c r="V214"/>
      <c r="W214"/>
      <c r="X214"/>
      <c r="Y214"/>
      <c r="Z214"/>
      <c r="AA214"/>
      <c r="AB214"/>
      <c r="AC214"/>
      <c r="AD214"/>
    </row>
    <row r="215" spans="2:30" s="1" customFormat="1" x14ac:dyDescent="0.25">
      <c r="B215" s="4">
        <v>168</v>
      </c>
      <c r="C215" s="47"/>
      <c r="D215" s="20"/>
      <c r="E215" s="20"/>
      <c r="F215" s="20"/>
      <c r="G215" s="20"/>
      <c r="H215" s="20"/>
      <c r="I215"/>
      <c r="J215"/>
      <c r="K215" s="48"/>
      <c r="L215" s="4"/>
      <c r="M215"/>
      <c r="N215"/>
      <c r="O215"/>
      <c r="P215"/>
      <c r="Q215"/>
      <c r="R215"/>
      <c r="S215"/>
      <c r="T215"/>
      <c r="U215"/>
      <c r="V215"/>
      <c r="W215"/>
      <c r="X215"/>
      <c r="Y215"/>
      <c r="Z215"/>
      <c r="AA215"/>
      <c r="AB215"/>
      <c r="AC215"/>
      <c r="AD215"/>
    </row>
    <row r="216" spans="2:30" s="1" customFormat="1" x14ac:dyDescent="0.25">
      <c r="B216" s="4">
        <v>169</v>
      </c>
      <c r="C216" s="66" t="s">
        <v>4530</v>
      </c>
      <c r="D216" s="23"/>
      <c r="E216" s="23"/>
      <c r="F216" s="23"/>
      <c r="G216" s="23"/>
      <c r="H216" s="23"/>
      <c r="I216" s="6"/>
      <c r="J216" s="6"/>
      <c r="K216" s="49"/>
      <c r="L216" s="4"/>
      <c r="M216"/>
      <c r="N216"/>
      <c r="O216"/>
      <c r="P216"/>
      <c r="Q216"/>
      <c r="R216"/>
      <c r="S216"/>
      <c r="T216"/>
      <c r="U216"/>
      <c r="V216"/>
      <c r="W216"/>
      <c r="X216"/>
      <c r="Y216"/>
      <c r="Z216"/>
      <c r="AA216"/>
      <c r="AB216"/>
      <c r="AC216"/>
      <c r="AD216"/>
    </row>
    <row r="217" spans="2:30" s="1" customFormat="1" x14ac:dyDescent="0.25">
      <c r="B217" s="4"/>
      <c r="C217" s="57" t="s">
        <v>4407</v>
      </c>
      <c r="D217" s="23"/>
      <c r="E217" s="23"/>
      <c r="F217" s="23"/>
      <c r="G217" s="23"/>
      <c r="H217" s="23"/>
      <c r="I217" s="202" t="s">
        <v>4453</v>
      </c>
      <c r="J217" s="196" t="str">
        <f>IFERROR(VLOOKUP($J$10,'LEA Grant Counts'!C:Q,13,),"")</f>
        <v/>
      </c>
      <c r="K217" s="115"/>
      <c r="L217" s="4"/>
      <c r="M217"/>
      <c r="N217"/>
      <c r="O217"/>
      <c r="P217"/>
      <c r="Q217"/>
      <c r="R217"/>
      <c r="S217"/>
      <c r="T217"/>
      <c r="U217"/>
      <c r="V217"/>
      <c r="W217"/>
      <c r="X217"/>
      <c r="Y217"/>
      <c r="Z217"/>
      <c r="AA217"/>
      <c r="AB217"/>
      <c r="AC217"/>
      <c r="AD217"/>
    </row>
    <row r="218" spans="2:30" x14ac:dyDescent="0.25">
      <c r="B218" s="4">
        <v>170</v>
      </c>
      <c r="C218" s="47"/>
      <c r="K218" s="48"/>
    </row>
    <row r="219" spans="2:30" x14ac:dyDescent="0.25">
      <c r="B219" s="4">
        <v>171</v>
      </c>
      <c r="C219" s="57" t="s">
        <v>4408</v>
      </c>
      <c r="D219" s="23"/>
      <c r="E219" s="23"/>
      <c r="F219" s="23"/>
      <c r="G219" s="23"/>
      <c r="H219" s="23"/>
      <c r="I219" s="6"/>
      <c r="J219" s="6"/>
      <c r="K219" s="55">
        <f>K100-I155-K217</f>
        <v>0</v>
      </c>
    </row>
    <row r="220" spans="2:30" x14ac:dyDescent="0.25">
      <c r="B220" s="4">
        <v>172</v>
      </c>
      <c r="C220" s="81"/>
      <c r="K220" s="48"/>
    </row>
    <row r="221" spans="2:30" x14ac:dyDescent="0.25">
      <c r="B221" s="4">
        <v>173</v>
      </c>
      <c r="C221" s="57" t="s">
        <v>4409</v>
      </c>
      <c r="D221" s="23"/>
      <c r="E221" s="23"/>
      <c r="F221" s="23"/>
      <c r="G221" s="23"/>
      <c r="H221" s="23"/>
      <c r="I221" s="6"/>
      <c r="J221" s="6"/>
      <c r="K221" s="49"/>
    </row>
    <row r="222" spans="2:30" x14ac:dyDescent="0.25">
      <c r="B222" s="4">
        <v>174</v>
      </c>
      <c r="C222" s="86" t="s">
        <v>7</v>
      </c>
      <c r="D222" s="23"/>
      <c r="E222" s="23"/>
      <c r="F222" s="23"/>
      <c r="G222" s="23"/>
      <c r="H222" s="23"/>
      <c r="I222" s="6"/>
      <c r="J222" s="6"/>
      <c r="K222" s="141"/>
    </row>
    <row r="223" spans="2:30" x14ac:dyDescent="0.25">
      <c r="B223" s="4">
        <v>175</v>
      </c>
      <c r="C223" s="86" t="s">
        <v>8</v>
      </c>
      <c r="D223" s="23"/>
      <c r="E223" s="23"/>
      <c r="F223" s="23"/>
      <c r="G223" s="23"/>
      <c r="H223" s="23"/>
      <c r="I223" s="6"/>
      <c r="J223" s="6"/>
      <c r="K223" s="141"/>
    </row>
    <row r="224" spans="2:30" x14ac:dyDescent="0.25">
      <c r="B224" s="4">
        <v>176</v>
      </c>
      <c r="C224" s="86" t="s">
        <v>9</v>
      </c>
      <c r="D224" s="23"/>
      <c r="E224" s="23"/>
      <c r="F224" s="23"/>
      <c r="G224" s="23"/>
      <c r="H224" s="23"/>
      <c r="I224" s="6"/>
      <c r="J224" s="6"/>
      <c r="K224" s="141"/>
    </row>
    <row r="225" spans="2:30" x14ac:dyDescent="0.25">
      <c r="B225" s="4">
        <v>177</v>
      </c>
      <c r="C225" s="86" t="s">
        <v>10</v>
      </c>
      <c r="D225" s="23"/>
      <c r="E225" s="23"/>
      <c r="F225" s="23"/>
      <c r="G225" s="23"/>
      <c r="H225" s="23"/>
      <c r="I225" s="6"/>
      <c r="J225" s="6"/>
      <c r="K225" s="141"/>
    </row>
    <row r="226" spans="2:30" x14ac:dyDescent="0.25">
      <c r="B226" s="4">
        <v>178</v>
      </c>
      <c r="C226" s="86" t="s">
        <v>11</v>
      </c>
      <c r="D226" s="23"/>
      <c r="E226" s="23"/>
      <c r="F226" s="23"/>
      <c r="G226" s="23"/>
      <c r="H226" s="23"/>
      <c r="I226" s="6"/>
      <c r="J226" s="6"/>
      <c r="K226" s="142">
        <f>IF(K219=0,0,1-K222-K223-K224-K225)</f>
        <v>0</v>
      </c>
    </row>
    <row r="227" spans="2:30" ht="15.75" thickBot="1" x14ac:dyDescent="0.3">
      <c r="B227" s="4">
        <v>179</v>
      </c>
      <c r="C227" s="47"/>
      <c r="K227" s="48"/>
    </row>
    <row r="228" spans="2:30" s="1" customFormat="1" ht="15.75" thickBot="1" x14ac:dyDescent="0.3">
      <c r="B228" s="4">
        <v>180</v>
      </c>
      <c r="C228" s="34" t="s">
        <v>4426</v>
      </c>
      <c r="D228" s="44"/>
      <c r="E228" s="44"/>
      <c r="F228" s="44"/>
      <c r="G228" s="44"/>
      <c r="H228" s="44"/>
      <c r="I228" s="88"/>
      <c r="J228" s="88"/>
      <c r="K228" s="89"/>
      <c r="L228" s="4"/>
      <c r="M228"/>
      <c r="N228"/>
      <c r="O228"/>
      <c r="P228"/>
      <c r="Q228"/>
      <c r="R228"/>
      <c r="S228"/>
      <c r="T228"/>
      <c r="U228"/>
      <c r="V228"/>
      <c r="W228"/>
      <c r="X228"/>
      <c r="Y228"/>
      <c r="Z228"/>
      <c r="AA228"/>
      <c r="AB228"/>
      <c r="AC228"/>
      <c r="AD228"/>
    </row>
    <row r="229" spans="2:30" x14ac:dyDescent="0.25">
      <c r="B229" s="4">
        <v>181</v>
      </c>
      <c r="C229" s="47"/>
      <c r="K229" s="48"/>
    </row>
    <row r="230" spans="2:30" x14ac:dyDescent="0.25">
      <c r="B230" s="4">
        <v>182</v>
      </c>
      <c r="C230" s="65" t="s">
        <v>39</v>
      </c>
      <c r="D230" s="26"/>
      <c r="E230" s="26"/>
      <c r="F230" s="26"/>
      <c r="G230" s="26"/>
      <c r="H230" s="26"/>
      <c r="I230" s="2"/>
      <c r="J230" s="2"/>
      <c r="K230" s="46"/>
    </row>
    <row r="231" spans="2:30" x14ac:dyDescent="0.25">
      <c r="B231" s="4">
        <v>183</v>
      </c>
      <c r="C231" s="57" t="s">
        <v>4411</v>
      </c>
      <c r="D231" s="26"/>
      <c r="E231" s="26"/>
      <c r="F231" s="26"/>
      <c r="G231" s="26"/>
      <c r="H231" s="26"/>
      <c r="I231" s="202" t="s">
        <v>4453</v>
      </c>
      <c r="J231" s="197" t="str">
        <f>IFERROR(VLOOKUP($J$10,'LEA Grant Counts'!C:Q,15,),"")</f>
        <v/>
      </c>
      <c r="K231" s="115"/>
    </row>
    <row r="232" spans="2:30" x14ac:dyDescent="0.25">
      <c r="C232" s="45"/>
      <c r="D232" s="26"/>
      <c r="E232" s="26"/>
      <c r="F232" s="26"/>
      <c r="G232" s="26"/>
      <c r="H232" s="26"/>
      <c r="I232" s="2"/>
      <c r="J232" s="2"/>
      <c r="K232" s="46"/>
    </row>
    <row r="233" spans="2:30" x14ac:dyDescent="0.25">
      <c r="B233" s="4">
        <v>184</v>
      </c>
      <c r="C233" s="57" t="s">
        <v>4413</v>
      </c>
      <c r="D233" s="23"/>
      <c r="E233" s="23"/>
      <c r="F233" s="23"/>
      <c r="G233" s="23"/>
      <c r="H233" s="23"/>
      <c r="I233" s="6"/>
      <c r="J233" s="6"/>
      <c r="K233" s="55">
        <f>K101-J155-K155-K231</f>
        <v>0</v>
      </c>
    </row>
    <row r="234" spans="2:30" x14ac:dyDescent="0.25">
      <c r="B234" s="4">
        <v>185</v>
      </c>
      <c r="C234" s="81"/>
      <c r="K234" s="48"/>
    </row>
    <row r="235" spans="2:30" x14ac:dyDescent="0.25">
      <c r="B235" s="4">
        <v>186</v>
      </c>
      <c r="C235" s="92" t="s">
        <v>4412</v>
      </c>
      <c r="D235" s="26"/>
      <c r="E235" s="26"/>
      <c r="F235" s="26"/>
      <c r="G235" s="26"/>
      <c r="H235" s="26"/>
      <c r="I235" s="2"/>
      <c r="J235" s="2"/>
      <c r="K235" s="46"/>
    </row>
    <row r="236" spans="2:30" x14ac:dyDescent="0.25">
      <c r="B236" s="4">
        <v>187</v>
      </c>
      <c r="C236" s="86" t="s">
        <v>7</v>
      </c>
      <c r="D236" s="23"/>
      <c r="E236" s="23"/>
      <c r="F236" s="23"/>
      <c r="G236" s="23"/>
      <c r="H236" s="23"/>
      <c r="I236" s="6"/>
      <c r="J236" s="6"/>
      <c r="K236" s="141"/>
    </row>
    <row r="237" spans="2:30" x14ac:dyDescent="0.25">
      <c r="B237" s="4">
        <v>188</v>
      </c>
      <c r="C237" s="86" t="s">
        <v>8</v>
      </c>
      <c r="D237" s="23"/>
      <c r="E237" s="23"/>
      <c r="F237" s="23"/>
      <c r="G237" s="23"/>
      <c r="H237" s="23"/>
      <c r="I237" s="6"/>
      <c r="J237" s="6"/>
      <c r="K237" s="141"/>
    </row>
    <row r="238" spans="2:30" x14ac:dyDescent="0.25">
      <c r="B238" s="4">
        <v>189</v>
      </c>
      <c r="C238" s="86" t="s">
        <v>9</v>
      </c>
      <c r="D238" s="23"/>
      <c r="E238" s="23"/>
      <c r="F238" s="23"/>
      <c r="G238" s="23"/>
      <c r="H238" s="23"/>
      <c r="I238" s="6"/>
      <c r="J238" s="6"/>
      <c r="K238" s="141"/>
    </row>
    <row r="239" spans="2:30" x14ac:dyDescent="0.25">
      <c r="B239" s="4">
        <v>190</v>
      </c>
      <c r="C239" s="86" t="s">
        <v>10</v>
      </c>
      <c r="D239" s="23"/>
      <c r="E239" s="23"/>
      <c r="F239" s="23"/>
      <c r="G239" s="23"/>
      <c r="H239" s="23"/>
      <c r="I239" s="6"/>
      <c r="J239" s="6"/>
      <c r="K239" s="141"/>
    </row>
    <row r="240" spans="2:30" x14ac:dyDescent="0.25">
      <c r="B240" s="4">
        <v>191</v>
      </c>
      <c r="C240" s="86" t="s">
        <v>11</v>
      </c>
      <c r="D240" s="23"/>
      <c r="E240" s="23"/>
      <c r="F240" s="23"/>
      <c r="G240" s="23"/>
      <c r="H240" s="23"/>
      <c r="I240" s="6"/>
      <c r="J240" s="6"/>
      <c r="K240" s="142">
        <f>IF(K233=0,0,1-K236-K237-K238-K239)</f>
        <v>0</v>
      </c>
    </row>
    <row r="241" spans="2:30" ht="15.75" thickBot="1" x14ac:dyDescent="0.3">
      <c r="B241" s="4">
        <v>192</v>
      </c>
      <c r="C241" s="47"/>
      <c r="K241" s="48"/>
    </row>
    <row r="242" spans="2:30" s="1" customFormat="1" ht="15.75" thickBot="1" x14ac:dyDescent="0.3">
      <c r="B242" s="4">
        <v>193</v>
      </c>
      <c r="C242" s="34" t="s">
        <v>4425</v>
      </c>
      <c r="D242" s="44"/>
      <c r="E242" s="44"/>
      <c r="F242" s="44"/>
      <c r="G242" s="44"/>
      <c r="H242" s="44"/>
      <c r="I242" s="88"/>
      <c r="J242" s="88"/>
      <c r="K242" s="89"/>
      <c r="L242" s="4"/>
      <c r="M242"/>
      <c r="N242"/>
      <c r="O242"/>
      <c r="P242"/>
      <c r="Q242"/>
      <c r="R242"/>
      <c r="S242"/>
      <c r="T242"/>
      <c r="U242"/>
      <c r="V242"/>
      <c r="W242"/>
      <c r="X242"/>
      <c r="Y242"/>
      <c r="Z242"/>
      <c r="AA242"/>
      <c r="AB242"/>
      <c r="AC242"/>
      <c r="AD242"/>
    </row>
    <row r="243" spans="2:30" x14ac:dyDescent="0.25">
      <c r="B243" s="4">
        <v>194</v>
      </c>
      <c r="C243" s="47"/>
      <c r="K243" s="48"/>
    </row>
    <row r="244" spans="2:30" ht="37.15" customHeight="1" x14ac:dyDescent="0.25">
      <c r="B244" s="4">
        <v>195</v>
      </c>
      <c r="C244" s="270" t="s">
        <v>1987</v>
      </c>
      <c r="D244" s="271"/>
      <c r="E244" s="271"/>
      <c r="F244" s="271"/>
      <c r="G244" s="271"/>
      <c r="H244" s="271"/>
      <c r="I244" s="271"/>
      <c r="J244" s="271"/>
      <c r="K244" s="46"/>
    </row>
    <row r="245" spans="2:30" x14ac:dyDescent="0.25">
      <c r="B245" s="4">
        <v>196</v>
      </c>
      <c r="C245" s="86" t="s">
        <v>29</v>
      </c>
      <c r="D245" s="23"/>
      <c r="E245" s="23"/>
      <c r="F245" s="23"/>
      <c r="G245" s="23"/>
      <c r="H245" s="23"/>
      <c r="I245" s="6"/>
      <c r="J245" s="6"/>
      <c r="K245" s="114"/>
      <c r="L245" s="4" t="str">
        <f>IF(K245="","N",K245)</f>
        <v>N</v>
      </c>
    </row>
    <row r="246" spans="2:30" x14ac:dyDescent="0.25">
      <c r="B246" s="4">
        <v>197</v>
      </c>
      <c r="C246" s="86" t="s">
        <v>30</v>
      </c>
      <c r="D246" s="23"/>
      <c r="E246" s="23"/>
      <c r="F246" s="23"/>
      <c r="G246" s="23"/>
      <c r="H246" s="23"/>
      <c r="I246" s="6"/>
      <c r="J246" s="6"/>
      <c r="K246" s="114"/>
      <c r="L246" s="4" t="str">
        <f t="shared" ref="L246:L253" si="9">IF(K246="","N",K246)</f>
        <v>N</v>
      </c>
    </row>
    <row r="247" spans="2:30" x14ac:dyDescent="0.25">
      <c r="B247" s="4">
        <v>198</v>
      </c>
      <c r="C247" s="86" t="s">
        <v>31</v>
      </c>
      <c r="D247" s="23"/>
      <c r="E247" s="23"/>
      <c r="F247" s="23"/>
      <c r="G247" s="23"/>
      <c r="H247" s="23"/>
      <c r="I247" s="6"/>
      <c r="J247" s="6"/>
      <c r="K247" s="114"/>
      <c r="L247" s="4" t="str">
        <f t="shared" si="9"/>
        <v>N</v>
      </c>
    </row>
    <row r="248" spans="2:30" x14ac:dyDescent="0.25">
      <c r="B248" s="4">
        <v>199</v>
      </c>
      <c r="C248" s="86" t="s">
        <v>32</v>
      </c>
      <c r="D248" s="23"/>
      <c r="E248" s="23"/>
      <c r="F248" s="23"/>
      <c r="G248" s="23"/>
      <c r="H248" s="23"/>
      <c r="I248" s="6"/>
      <c r="J248" s="6"/>
      <c r="K248" s="114"/>
      <c r="L248" s="4" t="str">
        <f t="shared" si="9"/>
        <v>N</v>
      </c>
    </row>
    <row r="249" spans="2:30" x14ac:dyDescent="0.25">
      <c r="B249" s="4">
        <v>200</v>
      </c>
      <c r="C249" s="86" t="s">
        <v>33</v>
      </c>
      <c r="D249" s="23"/>
      <c r="E249" s="23"/>
      <c r="F249" s="23"/>
      <c r="G249" s="23"/>
      <c r="H249" s="23"/>
      <c r="I249" s="6"/>
      <c r="J249" s="6"/>
      <c r="K249" s="114"/>
      <c r="L249" s="4" t="str">
        <f t="shared" si="9"/>
        <v>N</v>
      </c>
    </row>
    <row r="250" spans="2:30" x14ac:dyDescent="0.25">
      <c r="B250" s="4">
        <v>201</v>
      </c>
      <c r="C250" s="86" t="s">
        <v>34</v>
      </c>
      <c r="D250" s="23"/>
      <c r="E250" s="23"/>
      <c r="F250" s="23"/>
      <c r="G250" s="23"/>
      <c r="H250" s="23"/>
      <c r="I250" s="6"/>
      <c r="J250" s="6"/>
      <c r="K250" s="114"/>
      <c r="L250" s="4" t="str">
        <f t="shared" si="9"/>
        <v>N</v>
      </c>
    </row>
    <row r="251" spans="2:30" x14ac:dyDescent="0.25">
      <c r="B251" s="4">
        <v>202</v>
      </c>
      <c r="C251" s="86" t="s">
        <v>35</v>
      </c>
      <c r="D251" s="23"/>
      <c r="E251" s="23"/>
      <c r="F251" s="23"/>
      <c r="G251" s="23"/>
      <c r="H251" s="23"/>
      <c r="I251" s="6"/>
      <c r="J251" s="6"/>
      <c r="K251" s="114"/>
      <c r="L251" s="4" t="str">
        <f t="shared" si="9"/>
        <v>N</v>
      </c>
    </row>
    <row r="252" spans="2:30" x14ac:dyDescent="0.25">
      <c r="B252" s="4">
        <v>203</v>
      </c>
      <c r="C252" s="86" t="s">
        <v>36</v>
      </c>
      <c r="D252" s="23"/>
      <c r="E252" s="23"/>
      <c r="F252" s="23"/>
      <c r="G252" s="23"/>
      <c r="H252" s="23"/>
      <c r="I252" s="6"/>
      <c r="J252" s="6"/>
      <c r="K252" s="114"/>
      <c r="L252" s="4" t="str">
        <f t="shared" si="9"/>
        <v>N</v>
      </c>
    </row>
    <row r="253" spans="2:30" x14ac:dyDescent="0.25">
      <c r="B253" s="4">
        <v>204</v>
      </c>
      <c r="C253" s="86" t="s">
        <v>37</v>
      </c>
      <c r="D253" s="23"/>
      <c r="E253" s="23"/>
      <c r="F253" s="23"/>
      <c r="G253" s="23"/>
      <c r="H253" s="23"/>
      <c r="I253" s="6"/>
      <c r="J253" s="6"/>
      <c r="K253" s="114"/>
      <c r="L253" s="4" t="str">
        <f t="shared" si="9"/>
        <v>N</v>
      </c>
    </row>
    <row r="254" spans="2:30" ht="15.75" thickBot="1" x14ac:dyDescent="0.3">
      <c r="B254" s="4">
        <v>205</v>
      </c>
      <c r="C254" s="47"/>
      <c r="K254" s="48"/>
    </row>
    <row r="255" spans="2:30" s="1" customFormat="1" ht="15.75" thickBot="1" x14ac:dyDescent="0.3">
      <c r="B255" s="4">
        <v>206</v>
      </c>
      <c r="C255" s="34" t="s">
        <v>4424</v>
      </c>
      <c r="D255" s="44"/>
      <c r="E255" s="44"/>
      <c r="F255" s="44"/>
      <c r="G255" s="44"/>
      <c r="H255" s="44"/>
      <c r="I255" s="88"/>
      <c r="J255" s="88"/>
      <c r="K255" s="89"/>
      <c r="L255" s="4"/>
      <c r="M255"/>
      <c r="N255"/>
      <c r="O255"/>
      <c r="P255"/>
      <c r="Q255"/>
      <c r="R255"/>
      <c r="S255"/>
      <c r="T255"/>
      <c r="U255"/>
      <c r="V255"/>
      <c r="W255"/>
      <c r="X255"/>
      <c r="Y255"/>
      <c r="Z255"/>
      <c r="AA255"/>
      <c r="AB255"/>
      <c r="AC255"/>
      <c r="AD255"/>
    </row>
    <row r="256" spans="2:30" x14ac:dyDescent="0.25">
      <c r="B256" s="4">
        <v>207</v>
      </c>
      <c r="C256" s="128"/>
      <c r="D256" s="129"/>
      <c r="E256" s="129"/>
      <c r="F256" s="129"/>
      <c r="G256" s="129"/>
      <c r="H256" s="129"/>
      <c r="I256" s="130"/>
      <c r="J256" s="130"/>
      <c r="K256" s="131"/>
    </row>
    <row r="257" spans="2:30" s="7" customFormat="1" ht="35.450000000000003" customHeight="1" x14ac:dyDescent="0.25">
      <c r="B257" s="4">
        <v>208</v>
      </c>
      <c r="C257" s="280" t="s">
        <v>12</v>
      </c>
      <c r="D257" s="281"/>
      <c r="E257" s="281"/>
      <c r="F257" s="281"/>
      <c r="G257" s="281"/>
      <c r="H257" s="281"/>
      <c r="I257" s="281"/>
      <c r="J257" s="281"/>
      <c r="K257" s="67"/>
      <c r="L257" s="4"/>
      <c r="M257"/>
      <c r="N257"/>
      <c r="O257"/>
      <c r="P257"/>
      <c r="Q257"/>
      <c r="R257"/>
      <c r="S257"/>
      <c r="T257"/>
      <c r="U257"/>
      <c r="V257"/>
      <c r="W257"/>
      <c r="X257"/>
      <c r="Y257"/>
      <c r="Z257"/>
      <c r="AA257"/>
      <c r="AB257"/>
      <c r="AC257"/>
      <c r="AD257"/>
    </row>
    <row r="258" spans="2:30" x14ac:dyDescent="0.25">
      <c r="B258" s="4">
        <v>209</v>
      </c>
      <c r="C258" s="47"/>
      <c r="K258" s="68"/>
    </row>
    <row r="259" spans="2:30" x14ac:dyDescent="0.25">
      <c r="B259" s="4">
        <v>210</v>
      </c>
      <c r="C259" s="57" t="s">
        <v>2002</v>
      </c>
      <c r="D259" s="93"/>
      <c r="E259" s="93"/>
      <c r="F259" s="93"/>
      <c r="G259" s="93"/>
      <c r="H259" s="93"/>
      <c r="I259" s="13"/>
      <c r="J259" s="13"/>
      <c r="K259" s="114"/>
      <c r="L259" s="4" t="str">
        <f>IF(K259="","N",K259)</f>
        <v>N</v>
      </c>
    </row>
    <row r="260" spans="2:30" x14ac:dyDescent="0.25">
      <c r="B260" s="4">
        <v>211</v>
      </c>
      <c r="C260" s="81"/>
      <c r="D260" s="151"/>
      <c r="E260" s="151"/>
      <c r="F260" s="151"/>
      <c r="G260" s="151"/>
      <c r="H260" s="151"/>
      <c r="I260" s="150"/>
      <c r="J260" s="150"/>
      <c r="K260" s="68"/>
    </row>
    <row r="261" spans="2:30" ht="28.9" customHeight="1" x14ac:dyDescent="0.25">
      <c r="B261" s="4">
        <v>212</v>
      </c>
      <c r="C261" s="270" t="s">
        <v>2000</v>
      </c>
      <c r="D261" s="271"/>
      <c r="E261" s="271"/>
      <c r="F261" s="271"/>
      <c r="G261" s="271"/>
      <c r="H261" s="271"/>
      <c r="I261" s="271"/>
      <c r="J261" s="271"/>
      <c r="K261" s="69"/>
    </row>
    <row r="262" spans="2:30" x14ac:dyDescent="0.25">
      <c r="B262" s="4">
        <v>213</v>
      </c>
      <c r="C262" s="86" t="s">
        <v>91</v>
      </c>
      <c r="D262" s="93"/>
      <c r="E262" s="93"/>
      <c r="F262" s="93"/>
      <c r="G262" s="93"/>
      <c r="H262" s="93"/>
      <c r="I262" s="13"/>
      <c r="J262" s="13"/>
      <c r="K262" s="114"/>
      <c r="L262" s="4" t="str">
        <f t="shared" ref="L262:L266" si="10">IF(K262="","N",IF($K$259="Y",K262,"N"))</f>
        <v>N</v>
      </c>
    </row>
    <row r="263" spans="2:30" x14ac:dyDescent="0.25">
      <c r="B263" s="4">
        <v>214</v>
      </c>
      <c r="C263" s="86" t="s">
        <v>92</v>
      </c>
      <c r="D263" s="93"/>
      <c r="E263" s="93"/>
      <c r="F263" s="93"/>
      <c r="G263" s="93"/>
      <c r="H263" s="93"/>
      <c r="I263" s="13"/>
      <c r="J263" s="13"/>
      <c r="K263" s="114"/>
      <c r="L263" s="4" t="str">
        <f t="shared" si="10"/>
        <v>N</v>
      </c>
    </row>
    <row r="264" spans="2:30" x14ac:dyDescent="0.25">
      <c r="B264" s="4">
        <v>215</v>
      </c>
      <c r="C264" s="86" t="s">
        <v>93</v>
      </c>
      <c r="D264" s="93"/>
      <c r="E264" s="93"/>
      <c r="F264" s="93"/>
      <c r="G264" s="93"/>
      <c r="H264" s="93"/>
      <c r="I264" s="13"/>
      <c r="J264" s="13"/>
      <c r="K264" s="114"/>
      <c r="L264" s="4" t="str">
        <f t="shared" si="10"/>
        <v>N</v>
      </c>
    </row>
    <row r="265" spans="2:30" x14ac:dyDescent="0.25">
      <c r="B265" s="4">
        <v>216</v>
      </c>
      <c r="C265" s="86" t="s">
        <v>94</v>
      </c>
      <c r="D265" s="93"/>
      <c r="E265" s="93"/>
      <c r="F265" s="93"/>
      <c r="G265" s="93"/>
      <c r="H265" s="93"/>
      <c r="I265" s="13"/>
      <c r="J265" s="13"/>
      <c r="K265" s="114"/>
      <c r="L265" s="4" t="str">
        <f t="shared" si="10"/>
        <v>N</v>
      </c>
    </row>
    <row r="266" spans="2:30" x14ac:dyDescent="0.25">
      <c r="B266" s="4">
        <v>217</v>
      </c>
      <c r="C266" s="86" t="s">
        <v>95</v>
      </c>
      <c r="D266" s="93"/>
      <c r="E266" s="93"/>
      <c r="F266" s="93"/>
      <c r="G266" s="93"/>
      <c r="H266" s="154" t="s">
        <v>149</v>
      </c>
      <c r="I266" s="155">
        <f>LEN(C267)</f>
        <v>0</v>
      </c>
      <c r="J266" s="13"/>
      <c r="K266" s="114"/>
      <c r="L266" s="4" t="str">
        <f t="shared" si="10"/>
        <v>N</v>
      </c>
    </row>
    <row r="267" spans="2:30" ht="70.900000000000006" customHeight="1" x14ac:dyDescent="0.25">
      <c r="C267" s="293"/>
      <c r="D267" s="294"/>
      <c r="E267" s="294"/>
      <c r="F267" s="294"/>
      <c r="G267" s="294"/>
      <c r="H267" s="294"/>
      <c r="I267" s="294"/>
      <c r="J267" s="294"/>
      <c r="K267" s="295"/>
      <c r="L267" s="4" t="str">
        <f>IF(L266="Y",SUBSTITUTE(C267,",",""),"0")</f>
        <v>0</v>
      </c>
    </row>
    <row r="268" spans="2:30" ht="15.75" thickBot="1" x14ac:dyDescent="0.3">
      <c r="B268" s="4">
        <v>219</v>
      </c>
      <c r="C268" s="47"/>
      <c r="K268" s="48" t="str">
        <f>IF(K259="Y",IF(COUNTIF(K262:K266,"Y")&gt;0,"","Q1 is Y, at least one of Q2 must be Y."),"")</f>
        <v/>
      </c>
    </row>
    <row r="269" spans="2:30" s="1" customFormat="1" ht="15.75" thickBot="1" x14ac:dyDescent="0.3">
      <c r="B269" s="4">
        <v>220</v>
      </c>
      <c r="C269" s="34" t="s">
        <v>4423</v>
      </c>
      <c r="D269" s="44"/>
      <c r="E269" s="44"/>
      <c r="F269" s="44"/>
      <c r="G269" s="44"/>
      <c r="H269" s="44"/>
      <c r="I269" s="88"/>
      <c r="J269" s="88"/>
      <c r="K269" s="89"/>
      <c r="L269" s="4"/>
      <c r="M269"/>
      <c r="N269"/>
      <c r="O269"/>
      <c r="P269"/>
      <c r="Q269"/>
      <c r="R269"/>
      <c r="S269"/>
      <c r="T269"/>
      <c r="U269"/>
      <c r="V269"/>
      <c r="W269"/>
      <c r="X269"/>
      <c r="Y269"/>
      <c r="Z269"/>
      <c r="AA269"/>
      <c r="AB269"/>
      <c r="AC269"/>
      <c r="AD269"/>
    </row>
    <row r="270" spans="2:30" x14ac:dyDescent="0.25">
      <c r="B270" s="4">
        <v>221</v>
      </c>
      <c r="C270" s="47"/>
      <c r="K270" s="48"/>
    </row>
    <row r="271" spans="2:30" x14ac:dyDescent="0.25">
      <c r="B271" s="4">
        <v>222</v>
      </c>
      <c r="C271" s="94" t="s">
        <v>46</v>
      </c>
      <c r="D271" s="23"/>
      <c r="E271" s="23"/>
      <c r="F271" s="23"/>
      <c r="G271" s="23"/>
      <c r="H271" s="23"/>
      <c r="I271" s="6"/>
      <c r="J271" s="6"/>
      <c r="K271" s="114"/>
      <c r="L271" s="4" t="str">
        <f>IF(K271="","N",K271)</f>
        <v>N</v>
      </c>
    </row>
    <row r="272" spans="2:30" x14ac:dyDescent="0.25">
      <c r="B272" s="4">
        <v>223</v>
      </c>
      <c r="C272" s="107" t="s">
        <v>2003</v>
      </c>
      <c r="D272" s="24"/>
      <c r="E272" s="24"/>
      <c r="F272" s="24"/>
      <c r="G272" s="24"/>
      <c r="H272" s="24"/>
      <c r="I272" s="3"/>
      <c r="J272" s="3"/>
      <c r="K272" s="53"/>
    </row>
    <row r="273" spans="2:30" ht="15.75" thickBot="1" x14ac:dyDescent="0.3">
      <c r="B273" s="4">
        <v>224</v>
      </c>
      <c r="C273" s="47"/>
      <c r="K273" s="48"/>
    </row>
    <row r="274" spans="2:30" s="1" customFormat="1" ht="15.75" thickBot="1" x14ac:dyDescent="0.3">
      <c r="B274" s="4">
        <v>225</v>
      </c>
      <c r="C274" s="34" t="s">
        <v>4422</v>
      </c>
      <c r="D274" s="44"/>
      <c r="E274" s="44"/>
      <c r="F274" s="44"/>
      <c r="G274" s="44"/>
      <c r="H274" s="44"/>
      <c r="I274" s="88"/>
      <c r="J274" s="88"/>
      <c r="K274" s="89"/>
      <c r="L274" s="4"/>
      <c r="M274"/>
      <c r="N274"/>
      <c r="O274"/>
      <c r="P274"/>
      <c r="Q274"/>
      <c r="R274"/>
      <c r="S274"/>
      <c r="T274"/>
      <c r="U274"/>
      <c r="V274"/>
      <c r="W274"/>
      <c r="X274"/>
      <c r="Y274"/>
      <c r="Z274"/>
      <c r="AA274"/>
      <c r="AB274"/>
      <c r="AC274"/>
      <c r="AD274"/>
    </row>
    <row r="275" spans="2:30" x14ac:dyDescent="0.25">
      <c r="B275" s="4">
        <v>226</v>
      </c>
      <c r="C275" s="47"/>
      <c r="K275" s="48"/>
    </row>
    <row r="276" spans="2:30" s="12" customFormat="1" ht="27.6" customHeight="1" x14ac:dyDescent="0.25">
      <c r="B276" s="4">
        <v>227</v>
      </c>
      <c r="C276" s="270" t="s">
        <v>1999</v>
      </c>
      <c r="D276" s="271"/>
      <c r="E276" s="271"/>
      <c r="F276" s="271"/>
      <c r="G276" s="271"/>
      <c r="H276" s="271"/>
      <c r="I276" s="271"/>
      <c r="J276" s="271"/>
      <c r="K276" s="70"/>
      <c r="L276" s="4"/>
      <c r="M276"/>
      <c r="N276"/>
      <c r="O276"/>
      <c r="P276"/>
      <c r="Q276"/>
      <c r="R276"/>
      <c r="S276"/>
      <c r="T276"/>
      <c r="U276"/>
      <c r="V276"/>
      <c r="W276"/>
      <c r="X276"/>
      <c r="Y276"/>
      <c r="Z276"/>
      <c r="AA276"/>
      <c r="AB276"/>
      <c r="AC276"/>
      <c r="AD276"/>
    </row>
    <row r="277" spans="2:30" x14ac:dyDescent="0.25">
      <c r="B277" s="4">
        <v>228</v>
      </c>
      <c r="C277" s="86" t="s">
        <v>96</v>
      </c>
      <c r="D277" s="23"/>
      <c r="E277" s="23"/>
      <c r="F277" s="23"/>
      <c r="G277" s="23"/>
      <c r="H277" s="23"/>
      <c r="I277" s="6"/>
      <c r="J277" s="6"/>
      <c r="K277" s="114"/>
      <c r="L277" s="4" t="str">
        <f>IF(K277="","N",IF($K$271="Y",K277,"N"))</f>
        <v>N</v>
      </c>
    </row>
    <row r="278" spans="2:30" x14ac:dyDescent="0.25">
      <c r="B278" s="4">
        <v>229</v>
      </c>
      <c r="C278" s="86" t="s">
        <v>97</v>
      </c>
      <c r="D278" s="23"/>
      <c r="E278" s="23"/>
      <c r="F278" s="23"/>
      <c r="G278" s="23"/>
      <c r="H278" s="23"/>
      <c r="I278" s="6"/>
      <c r="J278" s="6"/>
      <c r="K278" s="114"/>
      <c r="L278" s="4" t="str">
        <f t="shared" ref="L278:L283" si="11">IF(K278="","N",IF($K$271="Y",K278,"N"))</f>
        <v>N</v>
      </c>
    </row>
    <row r="279" spans="2:30" x14ac:dyDescent="0.25">
      <c r="B279" s="4">
        <v>230</v>
      </c>
      <c r="C279" s="86" t="s">
        <v>98</v>
      </c>
      <c r="D279" s="23"/>
      <c r="E279" s="23"/>
      <c r="F279" s="23"/>
      <c r="G279" s="23"/>
      <c r="H279" s="23"/>
      <c r="I279" s="6"/>
      <c r="J279" s="6"/>
      <c r="K279" s="114"/>
      <c r="L279" s="4" t="str">
        <f t="shared" si="11"/>
        <v>N</v>
      </c>
    </row>
    <row r="280" spans="2:30" x14ac:dyDescent="0.25">
      <c r="B280" s="4">
        <v>231</v>
      </c>
      <c r="C280" s="86" t="s">
        <v>99</v>
      </c>
      <c r="D280" s="23"/>
      <c r="E280" s="23"/>
      <c r="F280" s="23"/>
      <c r="G280" s="23"/>
      <c r="H280" s="23"/>
      <c r="I280" s="6"/>
      <c r="J280" s="6"/>
      <c r="K280" s="114"/>
      <c r="L280" s="4" t="str">
        <f t="shared" si="11"/>
        <v>N</v>
      </c>
    </row>
    <row r="281" spans="2:30" x14ac:dyDescent="0.25">
      <c r="B281" s="4">
        <v>232</v>
      </c>
      <c r="C281" s="86" t="s">
        <v>100</v>
      </c>
      <c r="D281" s="23"/>
      <c r="E281" s="23"/>
      <c r="F281" s="23"/>
      <c r="G281" s="23"/>
      <c r="H281" s="23"/>
      <c r="I281" s="6"/>
      <c r="J281" s="6"/>
      <c r="K281" s="114"/>
      <c r="L281" s="4" t="str">
        <f t="shared" si="11"/>
        <v>N</v>
      </c>
    </row>
    <row r="282" spans="2:30" x14ac:dyDescent="0.25">
      <c r="B282" s="4">
        <v>233</v>
      </c>
      <c r="C282" s="86" t="s">
        <v>101</v>
      </c>
      <c r="D282" s="23"/>
      <c r="E282" s="23"/>
      <c r="F282" s="23"/>
      <c r="G282" s="23"/>
      <c r="H282" s="23"/>
      <c r="I282" s="6"/>
      <c r="J282" s="6"/>
      <c r="K282" s="114"/>
      <c r="L282" s="4" t="str">
        <f t="shared" si="11"/>
        <v>N</v>
      </c>
    </row>
    <row r="283" spans="2:30" x14ac:dyDescent="0.25">
      <c r="B283" s="4">
        <v>234</v>
      </c>
      <c r="C283" s="86" t="s">
        <v>102</v>
      </c>
      <c r="D283" s="23"/>
      <c r="E283" s="23"/>
      <c r="F283" s="23"/>
      <c r="G283" s="23"/>
      <c r="H283" s="154" t="s">
        <v>149</v>
      </c>
      <c r="I283" s="155">
        <f>LEN(C284)</f>
        <v>0</v>
      </c>
      <c r="J283" s="6"/>
      <c r="K283" s="114"/>
      <c r="L283" s="4" t="str">
        <f t="shared" si="11"/>
        <v>N</v>
      </c>
    </row>
    <row r="284" spans="2:30" ht="70.900000000000006" customHeight="1" x14ac:dyDescent="0.25">
      <c r="B284" s="4">
        <v>235</v>
      </c>
      <c r="C284" s="262"/>
      <c r="D284" s="263"/>
      <c r="E284" s="263"/>
      <c r="F284" s="263"/>
      <c r="G284" s="263"/>
      <c r="H284" s="263"/>
      <c r="I284" s="263"/>
      <c r="J284" s="263"/>
      <c r="K284" s="264"/>
      <c r="L284" s="4" t="str">
        <f>IF(L283="Y",SUBSTITUTE(C284,",",""),"0")</f>
        <v>0</v>
      </c>
    </row>
    <row r="285" spans="2:30" ht="15.75" thickBot="1" x14ac:dyDescent="0.3">
      <c r="B285" s="4">
        <v>236</v>
      </c>
      <c r="C285" s="45"/>
      <c r="D285" s="26"/>
      <c r="E285" s="26"/>
      <c r="F285" s="26"/>
      <c r="G285" s="26"/>
      <c r="H285" s="26"/>
      <c r="I285" s="2"/>
      <c r="J285" s="2"/>
      <c r="K285" s="48" t="str">
        <f>IF(K271="Y",IF(COUNTIF(K277:K283,"Y")&gt;0,"","Q1 is Y, at least one of Q2 must be Y."),"")</f>
        <v/>
      </c>
    </row>
    <row r="286" spans="2:30" s="1" customFormat="1" ht="15.75" thickBot="1" x14ac:dyDescent="0.3">
      <c r="B286" s="4">
        <v>237</v>
      </c>
      <c r="C286" s="34" t="s">
        <v>4421</v>
      </c>
      <c r="D286" s="44"/>
      <c r="E286" s="44"/>
      <c r="F286" s="44"/>
      <c r="G286" s="44"/>
      <c r="H286" s="35"/>
      <c r="I286" s="88"/>
      <c r="J286" s="88"/>
      <c r="K286" s="89"/>
      <c r="L286" s="4"/>
      <c r="M286"/>
      <c r="N286"/>
      <c r="O286"/>
      <c r="P286"/>
      <c r="Q286"/>
      <c r="R286"/>
      <c r="S286"/>
      <c r="T286"/>
      <c r="U286"/>
      <c r="V286"/>
      <c r="W286"/>
      <c r="X286"/>
      <c r="Y286"/>
      <c r="Z286"/>
      <c r="AA286"/>
      <c r="AB286"/>
      <c r="AC286"/>
      <c r="AD286"/>
    </row>
    <row r="287" spans="2:30" x14ac:dyDescent="0.25">
      <c r="B287" s="4">
        <v>238</v>
      </c>
      <c r="C287" s="47"/>
      <c r="K287" s="48"/>
    </row>
    <row r="288" spans="2:30" x14ac:dyDescent="0.25">
      <c r="B288" s="4">
        <v>239</v>
      </c>
      <c r="C288" s="71"/>
      <c r="D288" s="23"/>
      <c r="E288" s="23"/>
      <c r="F288" s="23"/>
      <c r="G288" s="23"/>
      <c r="H288" s="23"/>
      <c r="I288" s="6"/>
      <c r="J288" s="6"/>
      <c r="K288" s="49"/>
    </row>
    <row r="289" spans="2:30" x14ac:dyDescent="0.25">
      <c r="B289" s="4">
        <v>240</v>
      </c>
      <c r="C289" s="72"/>
      <c r="K289" s="48"/>
    </row>
    <row r="290" spans="2:30" x14ac:dyDescent="0.25">
      <c r="B290" s="4">
        <v>241</v>
      </c>
      <c r="C290" s="57" t="s">
        <v>88</v>
      </c>
      <c r="D290" s="23"/>
      <c r="E290" s="23"/>
      <c r="F290" s="23"/>
      <c r="G290" s="23"/>
      <c r="H290" s="23"/>
      <c r="I290" s="6"/>
      <c r="J290" s="6"/>
      <c r="K290" s="115"/>
    </row>
    <row r="291" spans="2:30" x14ac:dyDescent="0.25">
      <c r="B291" s="4">
        <v>242</v>
      </c>
      <c r="C291" s="47"/>
      <c r="K291" s="48"/>
    </row>
    <row r="292" spans="2:30" ht="43.15" customHeight="1" x14ac:dyDescent="0.25">
      <c r="B292" s="4">
        <v>243</v>
      </c>
      <c r="C292" s="270" t="s">
        <v>4531</v>
      </c>
      <c r="D292" s="271"/>
      <c r="E292" s="271"/>
      <c r="F292" s="271"/>
      <c r="G292" s="271"/>
      <c r="H292" s="271"/>
      <c r="I292" s="271"/>
      <c r="J292" s="271"/>
      <c r="K292" s="49"/>
    </row>
    <row r="293" spans="2:30" x14ac:dyDescent="0.25">
      <c r="B293" s="4">
        <v>244</v>
      </c>
      <c r="C293" s="86" t="s">
        <v>13</v>
      </c>
      <c r="D293" s="23"/>
      <c r="E293" s="23"/>
      <c r="F293" s="23"/>
      <c r="G293" s="23"/>
      <c r="H293" s="23"/>
      <c r="I293" s="6"/>
      <c r="J293" s="6"/>
      <c r="K293" s="188"/>
    </row>
    <row r="294" spans="2:30" x14ac:dyDescent="0.25">
      <c r="B294" s="4">
        <v>245</v>
      </c>
      <c r="C294" s="86" t="s">
        <v>14</v>
      </c>
      <c r="D294" s="23"/>
      <c r="E294" s="23"/>
      <c r="F294" s="23"/>
      <c r="G294" s="23"/>
      <c r="H294" s="23"/>
      <c r="I294" s="6"/>
      <c r="J294" s="6"/>
      <c r="K294" s="188"/>
    </row>
    <row r="295" spans="2:30" x14ac:dyDescent="0.25">
      <c r="B295" s="4">
        <v>246</v>
      </c>
      <c r="C295" s="86" t="s">
        <v>15</v>
      </c>
      <c r="D295" s="23"/>
      <c r="E295" s="23"/>
      <c r="F295" s="23"/>
      <c r="G295" s="23"/>
      <c r="H295" s="23"/>
      <c r="I295" s="6"/>
      <c r="J295" s="6"/>
      <c r="K295" s="188"/>
    </row>
    <row r="296" spans="2:30" x14ac:dyDescent="0.25">
      <c r="B296" s="4">
        <v>247</v>
      </c>
      <c r="C296" s="86" t="s">
        <v>16</v>
      </c>
      <c r="D296" s="23"/>
      <c r="E296" s="23"/>
      <c r="F296" s="23"/>
      <c r="G296" s="23"/>
      <c r="H296" s="23"/>
      <c r="I296" s="6"/>
      <c r="J296" s="6"/>
      <c r="K296" s="188"/>
    </row>
    <row r="297" spans="2:30" x14ac:dyDescent="0.25">
      <c r="B297" s="4">
        <v>248</v>
      </c>
      <c r="C297" s="86" t="s">
        <v>17</v>
      </c>
      <c r="D297" s="23"/>
      <c r="E297" s="23"/>
      <c r="F297" s="23"/>
      <c r="G297" s="23"/>
      <c r="H297" s="23"/>
      <c r="I297" s="6"/>
      <c r="J297" s="6"/>
      <c r="K297" s="188"/>
    </row>
    <row r="298" spans="2:30" x14ac:dyDescent="0.25">
      <c r="B298" s="4">
        <v>249</v>
      </c>
      <c r="C298" s="86" t="s">
        <v>18</v>
      </c>
      <c r="D298" s="23"/>
      <c r="E298" s="23"/>
      <c r="F298" s="23"/>
      <c r="G298" s="23"/>
      <c r="H298" s="23"/>
      <c r="I298" s="6"/>
      <c r="J298" s="6"/>
      <c r="K298" s="188"/>
    </row>
    <row r="299" spans="2:30" x14ac:dyDescent="0.25">
      <c r="B299" s="4">
        <v>250</v>
      </c>
      <c r="C299" s="86" t="s">
        <v>19</v>
      </c>
      <c r="D299" s="23"/>
      <c r="E299" s="23"/>
      <c r="F299" s="23"/>
      <c r="G299" s="23"/>
      <c r="H299" s="23"/>
      <c r="I299" s="6"/>
      <c r="J299" s="6"/>
      <c r="K299" s="188"/>
    </row>
    <row r="300" spans="2:30" x14ac:dyDescent="0.25">
      <c r="B300" s="4">
        <v>251</v>
      </c>
      <c r="C300" s="86" t="s">
        <v>20</v>
      </c>
      <c r="D300" s="23"/>
      <c r="E300" s="23"/>
      <c r="F300" s="23"/>
      <c r="G300" s="23"/>
      <c r="H300" s="23"/>
      <c r="I300" s="6"/>
      <c r="J300" s="6"/>
      <c r="K300" s="188"/>
    </row>
    <row r="301" spans="2:30" x14ac:dyDescent="0.25">
      <c r="B301" s="4">
        <v>252</v>
      </c>
      <c r="C301" s="86" t="s">
        <v>21</v>
      </c>
      <c r="D301" s="23"/>
      <c r="E301" s="23"/>
      <c r="F301" s="23"/>
      <c r="G301" s="23"/>
      <c r="H301" s="23"/>
      <c r="I301" s="6"/>
      <c r="J301" s="6"/>
      <c r="K301" s="188"/>
    </row>
    <row r="302" spans="2:30" ht="15.75" thickBot="1" x14ac:dyDescent="0.3">
      <c r="B302" s="4">
        <v>253</v>
      </c>
      <c r="C302" s="47"/>
      <c r="K302" s="48"/>
    </row>
    <row r="303" spans="2:30" s="15" customFormat="1" ht="28.9" customHeight="1" thickBot="1" x14ac:dyDescent="0.3">
      <c r="B303" s="4">
        <v>254</v>
      </c>
      <c r="C303" s="265" t="s">
        <v>4533</v>
      </c>
      <c r="D303" s="266"/>
      <c r="E303" s="266"/>
      <c r="F303" s="266"/>
      <c r="G303" s="266"/>
      <c r="H303" s="266"/>
      <c r="I303" s="266"/>
      <c r="J303" s="266"/>
      <c r="K303" s="90"/>
      <c r="L303" s="4"/>
      <c r="M303"/>
      <c r="N303"/>
      <c r="O303"/>
      <c r="P303"/>
      <c r="Q303"/>
      <c r="R303"/>
      <c r="S303"/>
      <c r="T303"/>
      <c r="U303"/>
      <c r="V303"/>
      <c r="W303"/>
      <c r="X303"/>
      <c r="Y303"/>
      <c r="Z303"/>
      <c r="AA303"/>
      <c r="AB303"/>
      <c r="AC303"/>
      <c r="AD303"/>
    </row>
    <row r="304" spans="2:30" x14ac:dyDescent="0.25">
      <c r="B304" s="4">
        <v>255</v>
      </c>
      <c r="C304" s="52"/>
      <c r="D304" s="24"/>
      <c r="E304" s="24"/>
      <c r="F304" s="24"/>
      <c r="G304" s="24"/>
      <c r="H304" s="24"/>
      <c r="I304" s="3"/>
      <c r="J304" s="3"/>
      <c r="K304" s="53"/>
    </row>
    <row r="305" spans="2:30" x14ac:dyDescent="0.25">
      <c r="B305" s="4">
        <v>256</v>
      </c>
      <c r="C305" s="57" t="s">
        <v>2007</v>
      </c>
      <c r="D305" s="23"/>
      <c r="E305" s="23"/>
      <c r="F305" s="23"/>
      <c r="G305" s="23"/>
      <c r="H305" s="23"/>
      <c r="I305" s="6"/>
      <c r="J305" s="6"/>
      <c r="K305" s="114"/>
      <c r="L305" s="4" t="str">
        <f>IF(K305="","N",K305)</f>
        <v>N</v>
      </c>
    </row>
    <row r="306" spans="2:30" x14ac:dyDescent="0.25">
      <c r="B306" s="4">
        <v>257</v>
      </c>
      <c r="C306" s="106" t="s">
        <v>2001</v>
      </c>
      <c r="D306" s="23"/>
      <c r="E306" s="23"/>
      <c r="F306" s="23"/>
      <c r="G306" s="23"/>
      <c r="H306" s="23"/>
      <c r="I306" s="6"/>
      <c r="J306" s="6"/>
      <c r="K306" s="49"/>
    </row>
    <row r="307" spans="2:30" x14ac:dyDescent="0.25">
      <c r="B307" s="4">
        <v>258</v>
      </c>
      <c r="C307" s="45"/>
      <c r="D307" s="26"/>
      <c r="E307" s="26"/>
      <c r="F307" s="26"/>
      <c r="G307" s="26"/>
      <c r="H307" s="26"/>
      <c r="I307" s="2"/>
      <c r="J307" s="2"/>
      <c r="K307" s="46"/>
    </row>
    <row r="308" spans="2:30" x14ac:dyDescent="0.25">
      <c r="B308" s="4">
        <v>259</v>
      </c>
      <c r="C308" s="57" t="s">
        <v>2004</v>
      </c>
      <c r="D308" s="23"/>
      <c r="E308" s="23"/>
      <c r="F308" s="23"/>
      <c r="G308" s="23"/>
      <c r="H308" s="23"/>
      <c r="I308" s="6"/>
      <c r="J308" s="6"/>
      <c r="K308" s="49"/>
    </row>
    <row r="309" spans="2:30" x14ac:dyDescent="0.25">
      <c r="B309" s="4">
        <v>260</v>
      </c>
      <c r="C309" s="86" t="s">
        <v>40</v>
      </c>
      <c r="D309" s="23"/>
      <c r="E309" s="23"/>
      <c r="F309" s="23"/>
      <c r="G309" s="23"/>
      <c r="H309" s="23"/>
      <c r="I309" s="6"/>
      <c r="J309" s="6"/>
      <c r="K309" s="114"/>
      <c r="L309" s="4" t="str">
        <f>IF(K309="","N",IF($K$305="Y",K309,"N"))</f>
        <v>N</v>
      </c>
    </row>
    <row r="310" spans="2:30" x14ac:dyDescent="0.25">
      <c r="B310" s="4">
        <v>261</v>
      </c>
      <c r="C310" s="86" t="s">
        <v>41</v>
      </c>
      <c r="D310" s="23"/>
      <c r="E310" s="23"/>
      <c r="F310" s="23"/>
      <c r="G310" s="23"/>
      <c r="H310" s="23"/>
      <c r="I310" s="6"/>
      <c r="J310" s="6"/>
      <c r="K310" s="114"/>
      <c r="L310" s="4" t="str">
        <f t="shared" ref="L310:L315" si="12">IF(K310="","N",IF($K$305="Y",K310,"N"))</f>
        <v>N</v>
      </c>
    </row>
    <row r="311" spans="2:30" x14ac:dyDescent="0.25">
      <c r="B311" s="4">
        <v>262</v>
      </c>
      <c r="C311" s="86" t="s">
        <v>42</v>
      </c>
      <c r="D311" s="23"/>
      <c r="E311" s="23"/>
      <c r="F311" s="23"/>
      <c r="G311" s="23"/>
      <c r="H311" s="23"/>
      <c r="I311" s="6"/>
      <c r="J311" s="6"/>
      <c r="K311" s="114"/>
      <c r="L311" s="4" t="str">
        <f t="shared" si="12"/>
        <v>N</v>
      </c>
    </row>
    <row r="312" spans="2:30" x14ac:dyDescent="0.25">
      <c r="B312" s="4">
        <v>263</v>
      </c>
      <c r="C312" s="86" t="s">
        <v>43</v>
      </c>
      <c r="D312" s="23"/>
      <c r="E312" s="23"/>
      <c r="F312" s="23"/>
      <c r="G312" s="23"/>
      <c r="H312" s="23"/>
      <c r="I312" s="6"/>
      <c r="J312" s="6"/>
      <c r="K312" s="114"/>
      <c r="L312" s="4" t="str">
        <f t="shared" si="12"/>
        <v>N</v>
      </c>
    </row>
    <row r="313" spans="2:30" x14ac:dyDescent="0.25">
      <c r="B313" s="4">
        <v>264</v>
      </c>
      <c r="C313" s="86" t="s">
        <v>44</v>
      </c>
      <c r="D313" s="23"/>
      <c r="E313" s="23"/>
      <c r="F313" s="23"/>
      <c r="G313" s="23"/>
      <c r="H313" s="23"/>
      <c r="I313" s="6"/>
      <c r="J313" s="6"/>
      <c r="K313" s="114"/>
      <c r="L313" s="4" t="str">
        <f t="shared" si="12"/>
        <v>N</v>
      </c>
    </row>
    <row r="314" spans="2:30" x14ac:dyDescent="0.25">
      <c r="B314" s="4">
        <v>265</v>
      </c>
      <c r="C314" s="86" t="s">
        <v>45</v>
      </c>
      <c r="D314" s="23"/>
      <c r="E314" s="23"/>
      <c r="F314" s="23"/>
      <c r="G314" s="23"/>
      <c r="H314" s="23"/>
      <c r="I314" s="6"/>
      <c r="J314" s="6"/>
      <c r="K314" s="114"/>
      <c r="L314" s="4" t="str">
        <f t="shared" si="12"/>
        <v>N</v>
      </c>
    </row>
    <row r="315" spans="2:30" x14ac:dyDescent="0.25">
      <c r="B315" s="4">
        <v>266</v>
      </c>
      <c r="C315" s="86" t="s">
        <v>47</v>
      </c>
      <c r="D315" s="23"/>
      <c r="E315" s="23"/>
      <c r="F315" s="23"/>
      <c r="G315" s="23"/>
      <c r="H315" s="154" t="s">
        <v>149</v>
      </c>
      <c r="I315" s="155">
        <f>LEN(C316)</f>
        <v>0</v>
      </c>
      <c r="J315" s="6"/>
      <c r="K315" s="114"/>
      <c r="L315" s="4" t="str">
        <f t="shared" si="12"/>
        <v>N</v>
      </c>
    </row>
    <row r="316" spans="2:30" ht="70.900000000000006" customHeight="1" x14ac:dyDescent="0.25">
      <c r="B316" s="4">
        <v>267</v>
      </c>
      <c r="C316" s="262"/>
      <c r="D316" s="263"/>
      <c r="E316" s="263"/>
      <c r="F316" s="263"/>
      <c r="G316" s="263"/>
      <c r="H316" s="263"/>
      <c r="I316" s="263"/>
      <c r="J316" s="263"/>
      <c r="K316" s="264"/>
      <c r="L316" s="4" t="str">
        <f>IF(L315="Y",SUBSTITUTE(C316,",",""),"0")</f>
        <v>0</v>
      </c>
    </row>
    <row r="317" spans="2:30" ht="15.75" thickBot="1" x14ac:dyDescent="0.3">
      <c r="B317" s="4">
        <v>268</v>
      </c>
      <c r="C317" s="45"/>
      <c r="D317" s="26"/>
      <c r="E317" s="26"/>
      <c r="F317" s="26"/>
      <c r="G317" s="26"/>
      <c r="H317" s="26"/>
      <c r="I317" s="2"/>
      <c r="J317" s="2"/>
      <c r="K317" s="48" t="str">
        <f>IF(K305="Y",IF(COUNTIF(K309:K315,"Y")&gt;0,"","Q1 is Y, at least one of Q2 must be Y."),"")</f>
        <v/>
      </c>
    </row>
    <row r="318" spans="2:30" s="15" customFormat="1" ht="14.45" customHeight="1" thickBot="1" x14ac:dyDescent="0.3">
      <c r="B318" s="4">
        <v>269</v>
      </c>
      <c r="C318" s="265" t="s">
        <v>4458</v>
      </c>
      <c r="D318" s="266"/>
      <c r="E318" s="266"/>
      <c r="F318" s="266"/>
      <c r="G318" s="266"/>
      <c r="H318" s="266"/>
      <c r="I318" s="266"/>
      <c r="J318" s="266"/>
      <c r="K318" s="90"/>
      <c r="L318" s="4"/>
      <c r="M318"/>
      <c r="N318"/>
      <c r="O318"/>
      <c r="P318"/>
      <c r="Q318"/>
      <c r="R318"/>
      <c r="S318"/>
      <c r="T318"/>
      <c r="U318"/>
      <c r="V318"/>
      <c r="W318"/>
      <c r="X318"/>
      <c r="Y318"/>
      <c r="Z318"/>
      <c r="AA318"/>
      <c r="AB318"/>
      <c r="AC318"/>
      <c r="AD318"/>
    </row>
    <row r="319" spans="2:30" x14ac:dyDescent="0.25">
      <c r="B319" s="4">
        <v>270</v>
      </c>
      <c r="C319" s="52"/>
      <c r="D319" s="24"/>
      <c r="E319" s="24"/>
      <c r="F319" s="24"/>
      <c r="G319" s="24"/>
      <c r="H319" s="24"/>
      <c r="I319" s="3"/>
      <c r="J319" s="203" t="s">
        <v>4453</v>
      </c>
      <c r="K319" s="53"/>
    </row>
    <row r="320" spans="2:30" x14ac:dyDescent="0.25">
      <c r="B320" s="4">
        <v>271</v>
      </c>
      <c r="C320" s="57" t="s">
        <v>89</v>
      </c>
      <c r="D320" s="23"/>
      <c r="E320" s="23"/>
      <c r="F320" s="23"/>
      <c r="G320" s="23"/>
      <c r="H320" s="179"/>
      <c r="I320" s="6"/>
      <c r="J320" s="204" t="str">
        <f>IFERROR(VLOOKUP($J$10,'LEA Grant Counts'!C:AK,34,),"")</f>
        <v/>
      </c>
      <c r="K320" s="115"/>
      <c r="L320" s="4">
        <f>IFERROR(K320/K101,0)</f>
        <v>0</v>
      </c>
      <c r="M320" t="s">
        <v>2006</v>
      </c>
    </row>
    <row r="321" spans="2:30" ht="15.75" thickBot="1" x14ac:dyDescent="0.3">
      <c r="B321" s="4">
        <v>272</v>
      </c>
      <c r="C321" s="45"/>
      <c r="D321" s="26"/>
      <c r="E321" s="26"/>
      <c r="F321" s="26"/>
      <c r="G321" s="26"/>
      <c r="I321" s="214" t="str">
        <f>IF($K$101=0,"",IF(OR($M$9=0,$M$9=0),"",IF(L320&lt;0.2,M320,"")))</f>
        <v/>
      </c>
      <c r="J321" s="212"/>
      <c r="K321" s="213"/>
    </row>
    <row r="322" spans="2:30" s="1" customFormat="1" ht="15.75" thickBot="1" x14ac:dyDescent="0.3">
      <c r="B322" s="4">
        <v>273</v>
      </c>
      <c r="C322" s="34" t="s">
        <v>4420</v>
      </c>
      <c r="D322" s="44"/>
      <c r="E322" s="44"/>
      <c r="F322" s="44"/>
      <c r="G322" s="44"/>
      <c r="H322" s="44"/>
      <c r="I322" s="88"/>
      <c r="J322" s="88"/>
      <c r="K322" s="89"/>
      <c r="L322" s="4"/>
      <c r="M322"/>
      <c r="N322"/>
      <c r="O322"/>
      <c r="P322"/>
      <c r="Q322"/>
      <c r="R322"/>
      <c r="S322"/>
      <c r="T322"/>
      <c r="U322"/>
      <c r="V322"/>
      <c r="W322"/>
      <c r="X322"/>
      <c r="Y322"/>
      <c r="Z322"/>
      <c r="AA322"/>
      <c r="AB322"/>
      <c r="AC322"/>
      <c r="AD322"/>
    </row>
    <row r="323" spans="2:30" x14ac:dyDescent="0.25">
      <c r="B323" s="4">
        <v>274</v>
      </c>
      <c r="C323" s="52"/>
      <c r="D323" s="24"/>
      <c r="E323" s="24"/>
      <c r="F323" s="24"/>
      <c r="G323" s="24"/>
      <c r="H323" s="24"/>
      <c r="I323" s="3"/>
      <c r="J323" s="205"/>
      <c r="K323" s="53"/>
    </row>
    <row r="324" spans="2:30" x14ac:dyDescent="0.25">
      <c r="B324" s="4">
        <v>275</v>
      </c>
      <c r="C324" s="57" t="s">
        <v>4462</v>
      </c>
      <c r="D324" s="23"/>
      <c r="E324" s="23"/>
      <c r="F324" s="23"/>
      <c r="G324" s="23"/>
      <c r="H324" s="23"/>
      <c r="I324" s="6"/>
      <c r="J324" s="204"/>
      <c r="K324" s="208">
        <f>K155</f>
        <v>0</v>
      </c>
    </row>
    <row r="325" spans="2:30" ht="15.75" thickBot="1" x14ac:dyDescent="0.3">
      <c r="B325" s="4">
        <v>276</v>
      </c>
      <c r="C325" s="45"/>
      <c r="D325" s="26"/>
      <c r="E325" s="26"/>
      <c r="F325" s="26"/>
      <c r="G325" s="26"/>
      <c r="H325" s="26"/>
      <c r="I325" s="2"/>
      <c r="J325" s="2"/>
      <c r="K325" s="46"/>
    </row>
    <row r="326" spans="2:30" s="1" customFormat="1" ht="15.75" thickBot="1" x14ac:dyDescent="0.3">
      <c r="B326" s="4">
        <v>277</v>
      </c>
      <c r="C326" s="34" t="s">
        <v>4419</v>
      </c>
      <c r="D326" s="44"/>
      <c r="E326" s="44"/>
      <c r="F326" s="44"/>
      <c r="G326" s="44"/>
      <c r="H326" s="44"/>
      <c r="I326" s="88"/>
      <c r="J326" s="88"/>
      <c r="K326" s="89"/>
      <c r="L326" s="4"/>
      <c r="M326"/>
      <c r="N326"/>
      <c r="O326"/>
      <c r="P326"/>
      <c r="Q326"/>
      <c r="R326"/>
      <c r="S326"/>
      <c r="T326"/>
      <c r="U326"/>
      <c r="V326"/>
      <c r="W326"/>
      <c r="X326"/>
      <c r="Y326"/>
      <c r="Z326"/>
      <c r="AA326"/>
      <c r="AB326"/>
      <c r="AC326"/>
      <c r="AD326"/>
    </row>
    <row r="327" spans="2:30" x14ac:dyDescent="0.25">
      <c r="B327" s="4">
        <v>278</v>
      </c>
      <c r="C327" s="52"/>
      <c r="D327" s="24"/>
      <c r="E327" s="24"/>
      <c r="F327" s="24"/>
      <c r="G327" s="24"/>
      <c r="H327" s="24"/>
      <c r="I327" s="3"/>
      <c r="J327" s="3"/>
      <c r="K327" s="53"/>
    </row>
    <row r="328" spans="2:30" x14ac:dyDescent="0.25">
      <c r="B328" s="4">
        <v>279</v>
      </c>
      <c r="C328" s="106"/>
      <c r="D328" s="23"/>
      <c r="E328" s="23"/>
      <c r="F328" s="23"/>
      <c r="G328" s="23"/>
      <c r="H328" s="23"/>
      <c r="I328" s="6"/>
      <c r="J328" s="6"/>
      <c r="K328" s="49"/>
    </row>
    <row r="329" spans="2:30" s="7" customFormat="1" ht="94.15" customHeight="1" x14ac:dyDescent="0.25">
      <c r="B329" s="4">
        <v>280</v>
      </c>
      <c r="C329" s="270" t="s">
        <v>4496</v>
      </c>
      <c r="D329" s="271"/>
      <c r="E329" s="271"/>
      <c r="F329" s="271"/>
      <c r="G329" s="271"/>
      <c r="H329" s="271"/>
      <c r="I329" s="271"/>
      <c r="J329" s="271"/>
      <c r="K329" s="67"/>
      <c r="L329" s="4"/>
      <c r="M329"/>
      <c r="N329"/>
      <c r="O329"/>
      <c r="P329"/>
      <c r="Q329"/>
      <c r="R329"/>
      <c r="S329"/>
      <c r="T329"/>
      <c r="U329"/>
      <c r="V329"/>
      <c r="W329"/>
      <c r="X329"/>
      <c r="Y329"/>
      <c r="Z329"/>
      <c r="AA329"/>
      <c r="AB329"/>
      <c r="AC329"/>
      <c r="AD329"/>
    </row>
    <row r="330" spans="2:30" s="7" customFormat="1" ht="48" customHeight="1" x14ac:dyDescent="0.25">
      <c r="B330" s="4">
        <v>281</v>
      </c>
      <c r="C330" s="282"/>
      <c r="D330" s="283"/>
      <c r="E330" s="283"/>
      <c r="F330" s="283"/>
      <c r="G330" s="283"/>
      <c r="H330" s="283"/>
      <c r="I330" s="283"/>
      <c r="J330" s="283"/>
      <c r="K330" s="211" t="s">
        <v>4497</v>
      </c>
      <c r="M330" s="4"/>
      <c r="N330"/>
      <c r="O330"/>
      <c r="P330"/>
      <c r="Q330"/>
      <c r="R330"/>
      <c r="S330"/>
      <c r="T330"/>
      <c r="U330"/>
      <c r="V330"/>
      <c r="W330"/>
      <c r="X330"/>
      <c r="Y330"/>
      <c r="Z330"/>
      <c r="AA330"/>
      <c r="AB330"/>
      <c r="AC330"/>
      <c r="AD330"/>
    </row>
    <row r="331" spans="2:30" s="7" customFormat="1" x14ac:dyDescent="0.25">
      <c r="B331" s="4">
        <v>282</v>
      </c>
      <c r="C331" s="138" t="s">
        <v>48</v>
      </c>
      <c r="D331" s="30"/>
      <c r="E331" s="30"/>
      <c r="F331" s="30"/>
      <c r="G331" s="30"/>
      <c r="H331" s="30"/>
      <c r="I331" s="16"/>
      <c r="J331" s="16"/>
      <c r="K331" s="231"/>
      <c r="L331" s="4">
        <f>IF(K331="",0,IF(OR($L$9="SD",$L$9="CS"),K331,0))</f>
        <v>0</v>
      </c>
      <c r="M331"/>
      <c r="N331"/>
      <c r="O331"/>
      <c r="P331"/>
      <c r="Q331"/>
      <c r="R331"/>
      <c r="S331"/>
      <c r="T331"/>
      <c r="U331"/>
      <c r="V331"/>
      <c r="W331"/>
      <c r="X331"/>
      <c r="Y331"/>
      <c r="Z331"/>
      <c r="AA331"/>
      <c r="AB331"/>
      <c r="AC331"/>
      <c r="AD331"/>
    </row>
    <row r="332" spans="2:30" s="7" customFormat="1" x14ac:dyDescent="0.25">
      <c r="B332" s="4">
        <v>283</v>
      </c>
      <c r="C332" s="138" t="s">
        <v>49</v>
      </c>
      <c r="D332" s="30"/>
      <c r="E332" s="30"/>
      <c r="F332" s="30"/>
      <c r="G332" s="30"/>
      <c r="H332" s="30"/>
      <c r="I332" s="16"/>
      <c r="J332" s="16"/>
      <c r="K332" s="231"/>
      <c r="L332" s="4">
        <f t="shared" ref="L332:L343" si="13">IF(K332="",0,IF(OR($L$9="SD",$L$9="CS"),K332,0))</f>
        <v>0</v>
      </c>
      <c r="M332"/>
      <c r="N332"/>
      <c r="O332"/>
      <c r="P332"/>
      <c r="Q332"/>
      <c r="R332"/>
      <c r="S332"/>
      <c r="T332"/>
      <c r="U332"/>
      <c r="V332"/>
      <c r="W332"/>
      <c r="X332"/>
      <c r="Y332"/>
      <c r="Z332"/>
      <c r="AA332"/>
      <c r="AB332"/>
      <c r="AC332"/>
      <c r="AD332"/>
    </row>
    <row r="333" spans="2:30" s="7" customFormat="1" x14ac:dyDescent="0.25">
      <c r="B333" s="4">
        <v>284</v>
      </c>
      <c r="C333" s="138" t="s">
        <v>50</v>
      </c>
      <c r="D333" s="30"/>
      <c r="E333" s="30"/>
      <c r="F333" s="30"/>
      <c r="G333" s="30"/>
      <c r="H333" s="30"/>
      <c r="I333" s="16"/>
      <c r="J333" s="16"/>
      <c r="K333" s="231"/>
      <c r="L333" s="4">
        <f t="shared" si="13"/>
        <v>0</v>
      </c>
      <c r="M333"/>
      <c r="N333"/>
      <c r="O333"/>
      <c r="P333"/>
      <c r="Q333"/>
      <c r="R333"/>
      <c r="S333"/>
      <c r="T333"/>
      <c r="U333"/>
      <c r="V333"/>
      <c r="W333"/>
      <c r="X333"/>
      <c r="Y333"/>
      <c r="Z333"/>
      <c r="AA333"/>
      <c r="AB333"/>
      <c r="AC333"/>
      <c r="AD333"/>
    </row>
    <row r="334" spans="2:30" s="7" customFormat="1" x14ac:dyDescent="0.25">
      <c r="B334" s="4">
        <v>285</v>
      </c>
      <c r="C334" s="138" t="s">
        <v>51</v>
      </c>
      <c r="D334" s="30"/>
      <c r="E334" s="30"/>
      <c r="F334" s="30"/>
      <c r="G334" s="30"/>
      <c r="H334" s="30"/>
      <c r="I334" s="16"/>
      <c r="J334" s="16"/>
      <c r="K334" s="231"/>
      <c r="L334" s="4">
        <f t="shared" si="13"/>
        <v>0</v>
      </c>
      <c r="M334"/>
      <c r="N334"/>
      <c r="O334"/>
      <c r="P334"/>
      <c r="Q334"/>
      <c r="R334"/>
      <c r="S334"/>
      <c r="T334"/>
      <c r="U334"/>
      <c r="V334"/>
      <c r="W334"/>
      <c r="X334"/>
      <c r="Y334"/>
      <c r="Z334"/>
      <c r="AA334"/>
      <c r="AB334"/>
      <c r="AC334"/>
      <c r="AD334"/>
    </row>
    <row r="335" spans="2:30" s="7" customFormat="1" x14ac:dyDescent="0.25">
      <c r="B335" s="4">
        <v>286</v>
      </c>
      <c r="C335" s="138" t="s">
        <v>52</v>
      </c>
      <c r="D335" s="30"/>
      <c r="E335" s="30"/>
      <c r="F335" s="30"/>
      <c r="G335" s="30"/>
      <c r="H335" s="30"/>
      <c r="I335" s="16"/>
      <c r="J335" s="16"/>
      <c r="K335" s="231"/>
      <c r="L335" s="4">
        <f t="shared" si="13"/>
        <v>0</v>
      </c>
      <c r="M335"/>
      <c r="N335"/>
      <c r="O335"/>
      <c r="P335"/>
      <c r="Q335"/>
      <c r="R335"/>
      <c r="S335"/>
      <c r="T335"/>
      <c r="U335"/>
      <c r="V335"/>
      <c r="W335"/>
      <c r="X335"/>
      <c r="Y335"/>
      <c r="Z335"/>
      <c r="AA335"/>
      <c r="AB335"/>
      <c r="AC335"/>
      <c r="AD335"/>
    </row>
    <row r="336" spans="2:30" s="7" customFormat="1" ht="31.9" customHeight="1" x14ac:dyDescent="0.25">
      <c r="B336" s="4">
        <v>287</v>
      </c>
      <c r="C336" s="138" t="s">
        <v>1988</v>
      </c>
      <c r="D336" s="30"/>
      <c r="E336" s="30"/>
      <c r="F336" s="30"/>
      <c r="G336" s="30"/>
      <c r="H336" s="30"/>
      <c r="I336" s="16"/>
      <c r="J336" s="16"/>
      <c r="K336" s="231"/>
      <c r="L336" s="4">
        <f t="shared" si="13"/>
        <v>0</v>
      </c>
      <c r="M336"/>
      <c r="N336"/>
      <c r="O336"/>
      <c r="P336"/>
      <c r="Q336"/>
      <c r="R336"/>
      <c r="S336"/>
      <c r="T336"/>
      <c r="U336"/>
      <c r="V336"/>
      <c r="W336"/>
      <c r="X336"/>
      <c r="Y336"/>
      <c r="Z336"/>
      <c r="AA336"/>
      <c r="AB336"/>
      <c r="AC336"/>
      <c r="AD336"/>
    </row>
    <row r="337" spans="2:30" s="7" customFormat="1" ht="30" x14ac:dyDescent="0.25">
      <c r="B337" s="4">
        <v>288</v>
      </c>
      <c r="C337" s="138" t="s">
        <v>1989</v>
      </c>
      <c r="D337" s="30"/>
      <c r="E337" s="30"/>
      <c r="F337" s="30"/>
      <c r="G337" s="30"/>
      <c r="H337" s="30"/>
      <c r="I337" s="16"/>
      <c r="J337" s="16"/>
      <c r="K337" s="231"/>
      <c r="L337" s="4">
        <f t="shared" si="13"/>
        <v>0</v>
      </c>
      <c r="M337"/>
      <c r="N337"/>
      <c r="O337"/>
      <c r="P337"/>
      <c r="Q337"/>
      <c r="R337"/>
      <c r="S337"/>
      <c r="T337"/>
      <c r="U337"/>
      <c r="V337"/>
      <c r="W337"/>
      <c r="X337"/>
      <c r="Y337"/>
      <c r="Z337"/>
      <c r="AA337"/>
      <c r="AB337"/>
      <c r="AC337"/>
      <c r="AD337"/>
    </row>
    <row r="338" spans="2:30" s="7" customFormat="1" ht="60" customHeight="1" x14ac:dyDescent="0.25">
      <c r="B338" s="4">
        <v>289</v>
      </c>
      <c r="C338" s="138" t="s">
        <v>1990</v>
      </c>
      <c r="D338" s="30"/>
      <c r="E338" s="30"/>
      <c r="F338" s="30"/>
      <c r="G338" s="30"/>
      <c r="H338" s="30"/>
      <c r="I338" s="16"/>
      <c r="J338" s="16"/>
      <c r="K338" s="231"/>
      <c r="L338" s="4">
        <f t="shared" si="13"/>
        <v>0</v>
      </c>
      <c r="M338"/>
      <c r="N338"/>
      <c r="O338"/>
      <c r="P338"/>
      <c r="Q338"/>
      <c r="R338"/>
      <c r="S338"/>
      <c r="T338"/>
      <c r="U338"/>
      <c r="V338"/>
      <c r="W338"/>
      <c r="X338"/>
      <c r="Y338"/>
      <c r="Z338"/>
      <c r="AA338"/>
      <c r="AB338"/>
      <c r="AC338"/>
      <c r="AD338"/>
    </row>
    <row r="339" spans="2:30" s="7" customFormat="1" ht="33" customHeight="1" x14ac:dyDescent="0.25">
      <c r="B339" s="4">
        <v>290</v>
      </c>
      <c r="C339" s="138" t="s">
        <v>1991</v>
      </c>
      <c r="D339" s="30"/>
      <c r="E339" s="30"/>
      <c r="F339" s="30"/>
      <c r="G339" s="30"/>
      <c r="H339" s="30"/>
      <c r="I339" s="16"/>
      <c r="J339" s="16"/>
      <c r="K339" s="231"/>
      <c r="L339" s="4">
        <f t="shared" si="13"/>
        <v>0</v>
      </c>
      <c r="M339"/>
      <c r="N339"/>
      <c r="O339"/>
      <c r="P339"/>
      <c r="Q339"/>
      <c r="R339"/>
      <c r="S339"/>
      <c r="T339"/>
      <c r="U339"/>
      <c r="V339"/>
      <c r="W339"/>
      <c r="X339"/>
      <c r="Y339"/>
      <c r="Z339"/>
      <c r="AA339"/>
      <c r="AB339"/>
      <c r="AC339"/>
      <c r="AD339"/>
    </row>
    <row r="340" spans="2:30" s="7" customFormat="1" ht="45.6" customHeight="1" x14ac:dyDescent="0.25">
      <c r="B340" s="4">
        <v>291</v>
      </c>
      <c r="C340" s="138" t="s">
        <v>1996</v>
      </c>
      <c r="D340" s="30"/>
      <c r="E340" s="30"/>
      <c r="F340" s="30"/>
      <c r="G340" s="30"/>
      <c r="H340" s="30"/>
      <c r="I340" s="16"/>
      <c r="J340" s="16"/>
      <c r="K340" s="231"/>
      <c r="L340" s="4">
        <f t="shared" si="13"/>
        <v>0</v>
      </c>
      <c r="M340"/>
      <c r="N340"/>
      <c r="O340"/>
      <c r="P340"/>
      <c r="Q340"/>
      <c r="R340"/>
      <c r="S340"/>
      <c r="T340"/>
      <c r="U340"/>
      <c r="V340"/>
      <c r="W340"/>
      <c r="X340"/>
      <c r="Y340"/>
      <c r="Z340"/>
      <c r="AA340"/>
      <c r="AB340"/>
      <c r="AC340"/>
      <c r="AD340"/>
    </row>
    <row r="341" spans="2:30" s="7" customFormat="1" x14ac:dyDescent="0.25">
      <c r="B341" s="4">
        <v>292</v>
      </c>
      <c r="C341" s="138" t="s">
        <v>53</v>
      </c>
      <c r="D341" s="30"/>
      <c r="E341" s="30"/>
      <c r="F341" s="30"/>
      <c r="G341" s="30"/>
      <c r="H341" s="30"/>
      <c r="I341" s="16"/>
      <c r="J341" s="16"/>
      <c r="K341" s="231"/>
      <c r="L341" s="4">
        <f t="shared" si="13"/>
        <v>0</v>
      </c>
      <c r="M341"/>
      <c r="N341"/>
      <c r="O341"/>
      <c r="P341"/>
      <c r="Q341"/>
      <c r="R341"/>
      <c r="S341"/>
      <c r="T341"/>
      <c r="U341"/>
      <c r="V341"/>
      <c r="W341"/>
      <c r="X341"/>
      <c r="Y341"/>
      <c r="Z341"/>
      <c r="AA341"/>
      <c r="AB341"/>
      <c r="AC341"/>
      <c r="AD341"/>
    </row>
    <row r="342" spans="2:30" s="7" customFormat="1" x14ac:dyDescent="0.25">
      <c r="B342" s="4">
        <v>293</v>
      </c>
      <c r="C342" s="138" t="s">
        <v>90</v>
      </c>
      <c r="D342" s="30"/>
      <c r="E342" s="30"/>
      <c r="F342" s="30"/>
      <c r="G342" s="30"/>
      <c r="H342" s="30"/>
      <c r="I342" s="16"/>
      <c r="J342" s="16"/>
      <c r="K342" s="231"/>
      <c r="L342" s="4">
        <f t="shared" si="13"/>
        <v>0</v>
      </c>
      <c r="M342"/>
      <c r="N342"/>
      <c r="O342"/>
      <c r="P342"/>
      <c r="Q342"/>
      <c r="R342"/>
      <c r="S342"/>
      <c r="T342"/>
      <c r="U342"/>
      <c r="V342"/>
      <c r="W342"/>
      <c r="X342"/>
      <c r="Y342"/>
      <c r="Z342"/>
      <c r="AA342"/>
      <c r="AB342"/>
      <c r="AC342"/>
      <c r="AD342"/>
    </row>
    <row r="343" spans="2:30" s="7" customFormat="1" ht="34.9" customHeight="1" x14ac:dyDescent="0.25">
      <c r="B343" s="4">
        <v>294</v>
      </c>
      <c r="C343" s="138" t="s">
        <v>1993</v>
      </c>
      <c r="D343" s="30"/>
      <c r="E343" s="30"/>
      <c r="F343" s="30"/>
      <c r="G343" s="30"/>
      <c r="H343" s="30"/>
      <c r="I343" s="16"/>
      <c r="J343" s="16"/>
      <c r="K343" s="231"/>
      <c r="L343" s="4">
        <f t="shared" si="13"/>
        <v>0</v>
      </c>
      <c r="M343"/>
      <c r="N343"/>
      <c r="O343"/>
      <c r="P343"/>
      <c r="Q343"/>
      <c r="R343"/>
      <c r="S343"/>
      <c r="T343"/>
      <c r="U343"/>
      <c r="V343"/>
      <c r="W343"/>
      <c r="X343"/>
      <c r="Y343"/>
      <c r="Z343"/>
      <c r="AA343"/>
      <c r="AB343"/>
      <c r="AC343"/>
      <c r="AD343"/>
    </row>
    <row r="344" spans="2:30" s="7" customFormat="1" x14ac:dyDescent="0.25">
      <c r="B344" s="4">
        <v>295</v>
      </c>
      <c r="C344" s="75" t="s">
        <v>1992</v>
      </c>
      <c r="D344" s="30"/>
      <c r="E344" s="30"/>
      <c r="F344" s="30"/>
      <c r="G344" s="30"/>
      <c r="H344" s="154" t="s">
        <v>149</v>
      </c>
      <c r="I344" s="155">
        <f>LEN(C345)</f>
        <v>0</v>
      </c>
      <c r="J344" s="16"/>
      <c r="K344" s="231"/>
      <c r="L344" s="4">
        <f>IF(K344="",0,IF(OR($L$9="SD",$L$9="CS"),K344,0))</f>
        <v>0</v>
      </c>
      <c r="M344" t="str">
        <f>IF(K344="","N",IF(OR($L$9="SD",$L$9="CS"),"Y","N"))</f>
        <v>N</v>
      </c>
      <c r="N344"/>
      <c r="O344"/>
      <c r="P344"/>
      <c r="Q344"/>
      <c r="R344"/>
      <c r="S344"/>
      <c r="T344"/>
      <c r="U344"/>
      <c r="V344"/>
      <c r="W344"/>
      <c r="X344"/>
      <c r="Y344"/>
      <c r="Z344"/>
      <c r="AA344"/>
      <c r="AB344"/>
      <c r="AC344"/>
      <c r="AD344"/>
    </row>
    <row r="345" spans="2:30" ht="70.900000000000006" customHeight="1" x14ac:dyDescent="0.25">
      <c r="B345" s="4">
        <v>296</v>
      </c>
      <c r="C345" s="262"/>
      <c r="D345" s="263"/>
      <c r="E345" s="263"/>
      <c r="F345" s="263"/>
      <c r="G345" s="263"/>
      <c r="H345" s="263"/>
      <c r="I345" s="263"/>
      <c r="J345" s="263"/>
      <c r="K345" s="264"/>
      <c r="L345" s="4" t="str">
        <f>IF(OR($L$9="SD",$L$9="CS"),IF(L344&gt;0,SUBSTITUTE(C345,",",""),0),"")</f>
        <v/>
      </c>
    </row>
    <row r="346" spans="2:30" ht="15.75" thickBot="1" x14ac:dyDescent="0.3">
      <c r="B346" s="4">
        <v>297</v>
      </c>
      <c r="C346" s="267"/>
      <c r="D346" s="268"/>
      <c r="E346" s="268"/>
      <c r="F346" s="268"/>
      <c r="G346" s="268"/>
      <c r="H346" s="268"/>
      <c r="I346" s="268"/>
      <c r="J346" s="268"/>
      <c r="K346" s="269"/>
    </row>
    <row r="347" spans="2:30" ht="54.6" customHeight="1" thickBot="1" x14ac:dyDescent="0.3">
      <c r="B347" s="4">
        <v>298</v>
      </c>
      <c r="C347" s="265" t="s">
        <v>4418</v>
      </c>
      <c r="D347" s="266"/>
      <c r="E347" s="266"/>
      <c r="F347" s="266"/>
      <c r="G347" s="266"/>
      <c r="H347" s="266"/>
      <c r="I347" s="266"/>
      <c r="J347" s="266"/>
      <c r="K347" s="37"/>
    </row>
    <row r="348" spans="2:30" ht="70.900000000000006" customHeight="1" x14ac:dyDescent="0.25">
      <c r="B348" s="4">
        <v>299</v>
      </c>
      <c r="C348" s="300"/>
      <c r="D348" s="301"/>
      <c r="E348" s="301"/>
      <c r="F348" s="301"/>
      <c r="G348" s="301"/>
      <c r="H348" s="301"/>
      <c r="I348" s="301"/>
      <c r="J348" s="301"/>
      <c r="K348" s="302"/>
      <c r="L348" s="4">
        <f>IF(OR($L$9="SD",$L$9="CS"),SUBSTITUTE(C348,",",""),0)</f>
        <v>0</v>
      </c>
    </row>
    <row r="349" spans="2:30" ht="15.75" thickBot="1" x14ac:dyDescent="0.3">
      <c r="B349" s="4">
        <v>300</v>
      </c>
      <c r="C349" s="45"/>
      <c r="D349" s="26"/>
      <c r="E349" s="26"/>
      <c r="F349" s="26"/>
      <c r="G349" s="26"/>
      <c r="H349" s="26"/>
      <c r="I349" s="2"/>
      <c r="J349" s="2"/>
      <c r="K349" s="46"/>
    </row>
    <row r="350" spans="2:30" ht="15.75" thickBot="1" x14ac:dyDescent="0.3">
      <c r="B350" s="4">
        <v>301</v>
      </c>
      <c r="C350" s="34" t="s">
        <v>106</v>
      </c>
      <c r="D350" s="35"/>
      <c r="E350" s="35"/>
      <c r="F350" s="35"/>
      <c r="G350" s="35"/>
      <c r="H350" s="35"/>
      <c r="I350" s="36"/>
      <c r="J350" s="36"/>
      <c r="K350" s="37"/>
    </row>
    <row r="351" spans="2:30" ht="15.75" thickBot="1" x14ac:dyDescent="0.3">
      <c r="B351" s="4">
        <v>302</v>
      </c>
      <c r="C351" s="47"/>
      <c r="K351" s="48"/>
    </row>
    <row r="352" spans="2:30" s="1" customFormat="1" ht="15.75" thickBot="1" x14ac:dyDescent="0.3">
      <c r="B352" s="4">
        <v>303</v>
      </c>
      <c r="C352" s="34" t="s">
        <v>4417</v>
      </c>
      <c r="D352" s="44"/>
      <c r="E352" s="44"/>
      <c r="F352" s="44"/>
      <c r="G352" s="44"/>
      <c r="H352" s="44"/>
      <c r="I352" s="88"/>
      <c r="J352" s="88"/>
      <c r="K352" s="89"/>
      <c r="L352" s="4"/>
      <c r="M352"/>
      <c r="N352"/>
      <c r="O352"/>
      <c r="P352"/>
      <c r="Q352"/>
      <c r="R352"/>
      <c r="S352"/>
      <c r="T352"/>
      <c r="U352"/>
      <c r="V352"/>
      <c r="W352"/>
      <c r="X352"/>
      <c r="Y352"/>
      <c r="Z352"/>
      <c r="AA352"/>
      <c r="AB352"/>
      <c r="AC352"/>
      <c r="AD352"/>
    </row>
    <row r="353" spans="2:30" x14ac:dyDescent="0.25">
      <c r="B353" s="4">
        <v>304</v>
      </c>
      <c r="C353" s="52"/>
      <c r="D353" s="24"/>
      <c r="E353" s="24"/>
      <c r="F353" s="24"/>
      <c r="G353" s="24"/>
      <c r="H353" s="24"/>
      <c r="I353" s="3"/>
      <c r="J353" s="3"/>
      <c r="K353" s="53"/>
    </row>
    <row r="354" spans="2:30" ht="66.599999999999994" customHeight="1" x14ac:dyDescent="0.25">
      <c r="B354" s="4">
        <v>305</v>
      </c>
      <c r="C354" s="303" t="s">
        <v>4532</v>
      </c>
      <c r="D354" s="304"/>
      <c r="E354" s="304"/>
      <c r="F354" s="304"/>
      <c r="G354" s="304"/>
      <c r="H354" s="304"/>
      <c r="I354" s="304"/>
      <c r="J354" s="304"/>
      <c r="K354" s="49"/>
    </row>
    <row r="355" spans="2:30" s="7" customFormat="1" ht="33" customHeight="1" x14ac:dyDescent="0.25">
      <c r="B355" s="4">
        <v>306</v>
      </c>
      <c r="C355" s="303"/>
      <c r="D355" s="304"/>
      <c r="E355" s="304"/>
      <c r="F355" s="304"/>
      <c r="G355" s="304"/>
      <c r="H355" s="304"/>
      <c r="I355" s="304"/>
      <c r="J355" s="304"/>
      <c r="K355" s="67"/>
      <c r="L355" s="4"/>
      <c r="M355"/>
      <c r="N355"/>
      <c r="O355"/>
      <c r="P355"/>
      <c r="Q355"/>
      <c r="R355"/>
      <c r="S355"/>
      <c r="T355"/>
      <c r="U355"/>
      <c r="V355"/>
      <c r="W355"/>
      <c r="X355"/>
      <c r="Y355"/>
      <c r="Z355"/>
      <c r="AA355"/>
      <c r="AB355"/>
      <c r="AC355"/>
      <c r="AD355"/>
    </row>
    <row r="356" spans="2:30" x14ac:dyDescent="0.25">
      <c r="B356" s="4">
        <v>307</v>
      </c>
      <c r="C356" s="54"/>
      <c r="D356" s="23"/>
      <c r="E356" s="23"/>
      <c r="F356" s="23"/>
      <c r="G356" s="23"/>
      <c r="H356" s="23"/>
      <c r="I356" s="6"/>
      <c r="J356" s="6"/>
      <c r="K356" s="49"/>
    </row>
    <row r="357" spans="2:30" x14ac:dyDescent="0.25">
      <c r="B357" s="4">
        <v>308</v>
      </c>
      <c r="C357" s="61" t="s">
        <v>60</v>
      </c>
      <c r="D357" s="23"/>
      <c r="E357" s="23"/>
      <c r="F357" s="23"/>
      <c r="G357" s="23"/>
      <c r="H357" s="23"/>
      <c r="I357" s="6"/>
      <c r="J357" s="6"/>
      <c r="K357" s="49"/>
    </row>
    <row r="358" spans="2:30" x14ac:dyDescent="0.25">
      <c r="C358" s="86" t="s">
        <v>128</v>
      </c>
      <c r="D358" s="23"/>
      <c r="E358" s="23"/>
      <c r="F358" s="23"/>
      <c r="G358" s="23"/>
      <c r="H358" s="23"/>
      <c r="I358" s="6"/>
      <c r="J358" s="6"/>
      <c r="K358" s="114"/>
      <c r="L358" s="4" t="str">
        <f>IF(K358="","N",K358)</f>
        <v>N</v>
      </c>
    </row>
    <row r="359" spans="2:30" x14ac:dyDescent="0.25">
      <c r="B359" s="4">
        <v>309</v>
      </c>
      <c r="C359" s="86" t="s">
        <v>129</v>
      </c>
      <c r="D359" s="95"/>
      <c r="E359" s="95"/>
      <c r="F359" s="95"/>
      <c r="G359" s="95"/>
      <c r="H359" s="95"/>
      <c r="I359" s="82"/>
      <c r="J359" s="82"/>
      <c r="K359" s="114"/>
      <c r="L359" s="4" t="str">
        <f>IF(K359="","N",IF(K358="Y",K359,"N"))</f>
        <v>N</v>
      </c>
    </row>
    <row r="360" spans="2:30" x14ac:dyDescent="0.25">
      <c r="B360" s="4">
        <v>310</v>
      </c>
      <c r="C360" s="86" t="s">
        <v>130</v>
      </c>
      <c r="D360" s="95"/>
      <c r="E360" s="95"/>
      <c r="F360" s="95"/>
      <c r="G360" s="95"/>
      <c r="H360" s="95"/>
      <c r="I360" s="82"/>
      <c r="J360" s="82"/>
      <c r="K360" s="118"/>
    </row>
    <row r="361" spans="2:30" x14ac:dyDescent="0.25">
      <c r="B361" s="4">
        <v>311</v>
      </c>
      <c r="C361" s="86" t="s">
        <v>131</v>
      </c>
      <c r="D361" s="95"/>
      <c r="E361" s="95"/>
      <c r="F361" s="95"/>
      <c r="G361" s="95"/>
      <c r="H361" s="95"/>
      <c r="I361" s="82"/>
      <c r="J361" s="82"/>
      <c r="K361" s="118"/>
    </row>
    <row r="362" spans="2:30" ht="14.45" customHeight="1" x14ac:dyDescent="0.25">
      <c r="B362" s="4">
        <v>312</v>
      </c>
      <c r="C362" s="298" t="s">
        <v>132</v>
      </c>
      <c r="D362" s="299"/>
      <c r="E362" s="299"/>
      <c r="F362" s="299"/>
      <c r="G362" s="299"/>
      <c r="H362" s="299"/>
      <c r="I362" s="299"/>
      <c r="J362" s="299"/>
      <c r="K362" s="46"/>
    </row>
    <row r="363" spans="2:30" ht="17.45" customHeight="1" x14ac:dyDescent="0.25">
      <c r="B363" s="4">
        <v>313</v>
      </c>
      <c r="C363" s="73" t="s">
        <v>142</v>
      </c>
      <c r="D363" s="24"/>
      <c r="E363" s="24"/>
      <c r="F363" s="24"/>
      <c r="G363" s="24"/>
      <c r="H363" s="24"/>
      <c r="I363" s="3"/>
      <c r="J363" s="3"/>
      <c r="K363" s="53"/>
    </row>
    <row r="364" spans="2:30" s="7" customFormat="1" ht="65.45" customHeight="1" x14ac:dyDescent="0.25">
      <c r="B364" s="4">
        <v>314</v>
      </c>
      <c r="C364" s="74" t="s">
        <v>141</v>
      </c>
      <c r="D364" s="29"/>
      <c r="E364" s="29"/>
      <c r="F364" s="29"/>
      <c r="G364" s="29"/>
      <c r="H364" s="29"/>
      <c r="I364" s="19"/>
      <c r="J364" s="121" t="s">
        <v>112</v>
      </c>
      <c r="K364" s="122" t="s">
        <v>113</v>
      </c>
      <c r="L364" s="4"/>
      <c r="M364"/>
      <c r="N364"/>
      <c r="O364"/>
      <c r="P364"/>
      <c r="Q364"/>
      <c r="R364"/>
      <c r="S364"/>
      <c r="T364"/>
      <c r="U364"/>
      <c r="V364"/>
      <c r="W364"/>
      <c r="X364"/>
      <c r="Y364"/>
      <c r="Z364"/>
      <c r="AA364"/>
      <c r="AB364"/>
      <c r="AC364"/>
      <c r="AD364"/>
    </row>
    <row r="365" spans="2:30" x14ac:dyDescent="0.25">
      <c r="B365" s="4">
        <v>315</v>
      </c>
      <c r="C365" s="105" t="s">
        <v>55</v>
      </c>
      <c r="D365" s="23"/>
      <c r="E365" s="23"/>
      <c r="F365" s="23"/>
      <c r="G365" s="23"/>
      <c r="H365" s="23"/>
      <c r="I365" s="6"/>
      <c r="J365" s="117"/>
      <c r="K365" s="118"/>
    </row>
    <row r="366" spans="2:30" x14ac:dyDescent="0.25">
      <c r="B366" s="4">
        <v>316</v>
      </c>
      <c r="C366" s="105" t="s">
        <v>56</v>
      </c>
      <c r="D366" s="23"/>
      <c r="E366" s="23"/>
      <c r="F366" s="23"/>
      <c r="G366" s="23"/>
      <c r="H366" s="23"/>
      <c r="I366" s="6"/>
      <c r="J366" s="117"/>
      <c r="K366" s="118"/>
    </row>
    <row r="367" spans="2:30" x14ac:dyDescent="0.25">
      <c r="B367" s="4">
        <v>317</v>
      </c>
      <c r="C367" s="105" t="s">
        <v>57</v>
      </c>
      <c r="D367" s="23"/>
      <c r="E367" s="23"/>
      <c r="F367" s="23"/>
      <c r="G367" s="23"/>
      <c r="H367" s="23"/>
      <c r="I367" s="6"/>
      <c r="J367" s="117"/>
      <c r="K367" s="118"/>
    </row>
    <row r="368" spans="2:30" x14ac:dyDescent="0.25">
      <c r="B368" s="4">
        <v>318</v>
      </c>
      <c r="C368" s="105" t="s">
        <v>58</v>
      </c>
      <c r="D368" s="23"/>
      <c r="E368" s="23"/>
      <c r="F368" s="23"/>
      <c r="G368" s="23"/>
      <c r="H368" s="23"/>
      <c r="I368" s="6"/>
      <c r="J368" s="117"/>
      <c r="K368" s="118"/>
    </row>
    <row r="369" spans="2:12" x14ac:dyDescent="0.25">
      <c r="B369" s="4">
        <v>319</v>
      </c>
      <c r="C369" s="105" t="s">
        <v>59</v>
      </c>
      <c r="D369" s="23"/>
      <c r="E369" s="23"/>
      <c r="F369" s="23"/>
      <c r="G369" s="23"/>
      <c r="H369" s="23"/>
      <c r="I369" s="6"/>
      <c r="J369" s="117"/>
      <c r="K369" s="118"/>
    </row>
    <row r="370" spans="2:12" x14ac:dyDescent="0.25">
      <c r="B370" s="4">
        <v>320</v>
      </c>
      <c r="C370" s="105" t="s">
        <v>148</v>
      </c>
      <c r="D370" s="23"/>
      <c r="E370" s="23"/>
      <c r="F370" s="23"/>
      <c r="G370" s="23"/>
      <c r="H370" s="23"/>
      <c r="I370" s="6"/>
      <c r="J370" s="117"/>
      <c r="K370" s="118"/>
    </row>
    <row r="371" spans="2:12" x14ac:dyDescent="0.25">
      <c r="B371" s="4">
        <v>321</v>
      </c>
      <c r="C371" s="105" t="s">
        <v>140</v>
      </c>
      <c r="D371" s="23"/>
      <c r="E371" s="23"/>
      <c r="F371" s="23"/>
      <c r="G371" s="23"/>
      <c r="H371" s="23"/>
      <c r="I371" s="6"/>
      <c r="J371" s="117"/>
      <c r="K371" s="118"/>
    </row>
    <row r="372" spans="2:12" x14ac:dyDescent="0.25">
      <c r="B372" s="4">
        <v>322</v>
      </c>
      <c r="C372" s="105" t="s">
        <v>133</v>
      </c>
      <c r="D372" s="23"/>
      <c r="E372" s="23"/>
      <c r="F372" s="23"/>
      <c r="G372" s="23"/>
      <c r="H372" s="23"/>
      <c r="I372" s="6"/>
      <c r="J372" s="117"/>
      <c r="K372" s="118"/>
    </row>
    <row r="373" spans="2:12" x14ac:dyDescent="0.25">
      <c r="C373" s="105" t="s">
        <v>134</v>
      </c>
      <c r="D373" s="23"/>
      <c r="E373" s="23"/>
      <c r="F373" s="23"/>
      <c r="G373" s="23"/>
      <c r="H373" s="23"/>
      <c r="I373" s="6"/>
      <c r="J373" s="117"/>
      <c r="K373" s="118"/>
    </row>
    <row r="374" spans="2:12" x14ac:dyDescent="0.25">
      <c r="B374" s="4">
        <v>323</v>
      </c>
      <c r="C374" s="105" t="s">
        <v>138</v>
      </c>
      <c r="D374" s="23"/>
      <c r="E374" s="23"/>
      <c r="F374" s="23"/>
      <c r="G374" s="23"/>
      <c r="H374" s="23"/>
      <c r="I374" s="6"/>
      <c r="J374" s="117"/>
      <c r="K374" s="118"/>
    </row>
    <row r="375" spans="2:12" x14ac:dyDescent="0.25">
      <c r="B375" s="4">
        <v>324</v>
      </c>
      <c r="C375" s="105" t="s">
        <v>139</v>
      </c>
      <c r="D375" s="23"/>
      <c r="E375" s="23"/>
      <c r="F375" s="23"/>
      <c r="G375" s="23"/>
      <c r="H375" s="23"/>
      <c r="I375" s="6"/>
      <c r="J375" s="117"/>
      <c r="K375" s="118"/>
    </row>
    <row r="376" spans="2:12" x14ac:dyDescent="0.25">
      <c r="B376" s="4">
        <v>325</v>
      </c>
      <c r="C376" s="105" t="s">
        <v>135</v>
      </c>
      <c r="D376" s="23"/>
      <c r="E376" s="23"/>
      <c r="F376" s="23"/>
      <c r="G376" s="23"/>
      <c r="H376" s="23"/>
      <c r="I376" s="6"/>
      <c r="J376" s="117"/>
      <c r="K376" s="118"/>
    </row>
    <row r="377" spans="2:12" x14ac:dyDescent="0.25">
      <c r="C377" s="105" t="s">
        <v>136</v>
      </c>
      <c r="D377" s="23"/>
      <c r="E377" s="23"/>
      <c r="F377" s="23"/>
      <c r="G377" s="23"/>
      <c r="H377" s="23"/>
      <c r="I377" s="6"/>
      <c r="J377" s="117"/>
      <c r="K377" s="118"/>
    </row>
    <row r="378" spans="2:12" x14ac:dyDescent="0.25">
      <c r="B378" s="4">
        <v>326</v>
      </c>
      <c r="C378" s="105" t="s">
        <v>137</v>
      </c>
      <c r="D378" s="23"/>
      <c r="E378" s="23"/>
      <c r="F378" s="23"/>
      <c r="G378" s="23"/>
      <c r="H378" s="154" t="s">
        <v>149</v>
      </c>
      <c r="I378" s="155">
        <f>LEN(C379)</f>
        <v>0</v>
      </c>
      <c r="J378" s="117"/>
      <c r="K378" s="118"/>
    </row>
    <row r="379" spans="2:12" ht="70.900000000000006" customHeight="1" x14ac:dyDescent="0.25">
      <c r="B379" s="4">
        <v>327</v>
      </c>
      <c r="C379" s="293"/>
      <c r="D379" s="294"/>
      <c r="E379" s="294"/>
      <c r="F379" s="294"/>
      <c r="G379" s="294"/>
      <c r="H379" s="294"/>
      <c r="I379" s="294"/>
      <c r="J379" s="294"/>
      <c r="K379" s="295"/>
      <c r="L379" s="4" t="str">
        <f>IF(J378&gt;0,SUBSTITUTE(C379,",",""),"0")</f>
        <v>0</v>
      </c>
    </row>
    <row r="380" spans="2:12" x14ac:dyDescent="0.25">
      <c r="B380" s="4">
        <v>328</v>
      </c>
      <c r="C380" s="54"/>
      <c r="D380" s="23"/>
      <c r="E380" s="23"/>
      <c r="F380" s="23"/>
      <c r="G380" s="23"/>
      <c r="H380" s="23"/>
      <c r="I380" s="6"/>
      <c r="J380" s="6"/>
      <c r="K380" s="223" t="str">
        <f>IF(K358="Y",IF(SUM(J365:J378)&gt;0,"","Method used. Must report student counts."),"")</f>
        <v/>
      </c>
    </row>
    <row r="381" spans="2:12" x14ac:dyDescent="0.25">
      <c r="B381" s="4">
        <v>329</v>
      </c>
      <c r="C381" s="61" t="s">
        <v>61</v>
      </c>
      <c r="D381" s="23"/>
      <c r="E381" s="23"/>
      <c r="F381" s="23"/>
      <c r="G381" s="23"/>
      <c r="H381" s="23"/>
      <c r="I381" s="6"/>
      <c r="J381" s="6"/>
      <c r="K381" s="49"/>
    </row>
    <row r="382" spans="2:12" x14ac:dyDescent="0.25">
      <c r="C382" s="86" t="s">
        <v>128</v>
      </c>
      <c r="D382" s="23"/>
      <c r="E382" s="23"/>
      <c r="F382" s="23"/>
      <c r="G382" s="23"/>
      <c r="H382" s="23"/>
      <c r="I382" s="6"/>
      <c r="J382" s="6"/>
      <c r="K382" s="114"/>
      <c r="L382" s="4" t="str">
        <f>IF(K382="","N",K382)</f>
        <v>N</v>
      </c>
    </row>
    <row r="383" spans="2:12" x14ac:dyDescent="0.25">
      <c r="B383" s="4">
        <v>330</v>
      </c>
      <c r="C383" s="86" t="s">
        <v>129</v>
      </c>
      <c r="D383" s="95"/>
      <c r="E383" s="95"/>
      <c r="F383" s="95"/>
      <c r="G383" s="95"/>
      <c r="H383" s="95"/>
      <c r="I383" s="82"/>
      <c r="J383" s="82"/>
      <c r="K383" s="114"/>
      <c r="L383" s="4" t="str">
        <f>IF(K383="","N",IF(K382="Y",K383,"N"))</f>
        <v>N</v>
      </c>
    </row>
    <row r="384" spans="2:12" x14ac:dyDescent="0.25">
      <c r="B384" s="4">
        <v>331</v>
      </c>
      <c r="C384" s="86" t="s">
        <v>130</v>
      </c>
      <c r="D384" s="95"/>
      <c r="E384" s="95"/>
      <c r="F384" s="95"/>
      <c r="G384" s="95"/>
      <c r="H384" s="95"/>
      <c r="I384" s="82"/>
      <c r="J384" s="82"/>
      <c r="K384" s="118"/>
    </row>
    <row r="385" spans="2:11" x14ac:dyDescent="0.25">
      <c r="B385" s="4">
        <v>332</v>
      </c>
      <c r="C385" s="86" t="s">
        <v>131</v>
      </c>
      <c r="D385" s="95"/>
      <c r="E385" s="95"/>
      <c r="F385" s="95"/>
      <c r="G385" s="95"/>
      <c r="H385" s="95"/>
      <c r="I385" s="82"/>
      <c r="J385" s="82"/>
      <c r="K385" s="118"/>
    </row>
    <row r="386" spans="2:11" x14ac:dyDescent="0.25">
      <c r="B386" s="4">
        <v>333</v>
      </c>
      <c r="C386" s="298" t="s">
        <v>132</v>
      </c>
      <c r="D386" s="299"/>
      <c r="E386" s="299"/>
      <c r="F386" s="299"/>
      <c r="G386" s="299"/>
      <c r="H386" s="299"/>
      <c r="I386" s="299"/>
      <c r="J386" s="299"/>
      <c r="K386" s="46"/>
    </row>
    <row r="387" spans="2:11" x14ac:dyDescent="0.25">
      <c r="B387" s="4">
        <v>334</v>
      </c>
      <c r="C387" s="73" t="s">
        <v>142</v>
      </c>
      <c r="D387" s="24"/>
      <c r="E387" s="24"/>
      <c r="F387" s="24"/>
      <c r="G387" s="24"/>
      <c r="H387" s="24"/>
      <c r="I387" s="3"/>
      <c r="J387" s="3"/>
      <c r="K387" s="53"/>
    </row>
    <row r="388" spans="2:11" ht="65.45" customHeight="1" x14ac:dyDescent="0.25">
      <c r="B388" s="4">
        <v>335</v>
      </c>
      <c r="C388" s="74" t="s">
        <v>141</v>
      </c>
      <c r="D388" s="29"/>
      <c r="E388" s="29"/>
      <c r="F388" s="29"/>
      <c r="G388" s="29"/>
      <c r="H388" s="29"/>
      <c r="I388" s="19"/>
      <c r="J388" s="121" t="s">
        <v>112</v>
      </c>
      <c r="K388" s="122" t="s">
        <v>113</v>
      </c>
    </row>
    <row r="389" spans="2:11" x14ac:dyDescent="0.25">
      <c r="B389" s="4">
        <v>315</v>
      </c>
      <c r="C389" s="105" t="s">
        <v>55</v>
      </c>
      <c r="D389" s="23"/>
      <c r="E389" s="23"/>
      <c r="F389" s="23"/>
      <c r="G389" s="23"/>
      <c r="H389" s="23"/>
      <c r="I389" s="6"/>
      <c r="J389" s="117"/>
      <c r="K389" s="118"/>
    </row>
    <row r="390" spans="2:11" x14ac:dyDescent="0.25">
      <c r="B390" s="4">
        <v>316</v>
      </c>
      <c r="C390" s="105" t="s">
        <v>56</v>
      </c>
      <c r="D390" s="23"/>
      <c r="E390" s="23"/>
      <c r="F390" s="23"/>
      <c r="G390" s="23"/>
      <c r="H390" s="23"/>
      <c r="I390" s="6"/>
      <c r="J390" s="117"/>
      <c r="K390" s="118"/>
    </row>
    <row r="391" spans="2:11" x14ac:dyDescent="0.25">
      <c r="B391" s="4">
        <v>317</v>
      </c>
      <c r="C391" s="105" t="s">
        <v>57</v>
      </c>
      <c r="D391" s="23"/>
      <c r="E391" s="23"/>
      <c r="F391" s="23"/>
      <c r="G391" s="23"/>
      <c r="H391" s="23"/>
      <c r="I391" s="6"/>
      <c r="J391" s="117"/>
      <c r="K391" s="118"/>
    </row>
    <row r="392" spans="2:11" x14ac:dyDescent="0.25">
      <c r="B392" s="4">
        <v>318</v>
      </c>
      <c r="C392" s="105" t="s">
        <v>58</v>
      </c>
      <c r="D392" s="23"/>
      <c r="E392" s="23"/>
      <c r="F392" s="23"/>
      <c r="G392" s="23"/>
      <c r="H392" s="23"/>
      <c r="I392" s="6"/>
      <c r="J392" s="117"/>
      <c r="K392" s="118"/>
    </row>
    <row r="393" spans="2:11" x14ac:dyDescent="0.25">
      <c r="B393" s="4">
        <v>319</v>
      </c>
      <c r="C393" s="105" t="s">
        <v>59</v>
      </c>
      <c r="D393" s="23"/>
      <c r="E393" s="23"/>
      <c r="F393" s="23"/>
      <c r="G393" s="23"/>
      <c r="H393" s="23"/>
      <c r="I393" s="6"/>
      <c r="J393" s="117"/>
      <c r="K393" s="118"/>
    </row>
    <row r="394" spans="2:11" x14ac:dyDescent="0.25">
      <c r="B394" s="4">
        <v>320</v>
      </c>
      <c r="C394" s="105" t="s">
        <v>148</v>
      </c>
      <c r="D394" s="23"/>
      <c r="E394" s="23"/>
      <c r="F394" s="23"/>
      <c r="G394" s="23"/>
      <c r="H394" s="23"/>
      <c r="I394" s="6"/>
      <c r="J394" s="117"/>
      <c r="K394" s="118"/>
    </row>
    <row r="395" spans="2:11" x14ac:dyDescent="0.25">
      <c r="B395" s="4">
        <v>321</v>
      </c>
      <c r="C395" s="105" t="s">
        <v>140</v>
      </c>
      <c r="D395" s="23"/>
      <c r="E395" s="23"/>
      <c r="F395" s="23"/>
      <c r="G395" s="23"/>
      <c r="H395" s="23"/>
      <c r="I395" s="6"/>
      <c r="J395" s="117"/>
      <c r="K395" s="118"/>
    </row>
    <row r="396" spans="2:11" x14ac:dyDescent="0.25">
      <c r="B396" s="4">
        <v>322</v>
      </c>
      <c r="C396" s="105" t="s">
        <v>133</v>
      </c>
      <c r="D396" s="23"/>
      <c r="E396" s="23"/>
      <c r="F396" s="23"/>
      <c r="G396" s="23"/>
      <c r="H396" s="23"/>
      <c r="I396" s="6"/>
      <c r="J396" s="117"/>
      <c r="K396" s="118"/>
    </row>
    <row r="397" spans="2:11" x14ac:dyDescent="0.25">
      <c r="C397" s="105" t="s">
        <v>134</v>
      </c>
      <c r="D397" s="23"/>
      <c r="E397" s="23"/>
      <c r="F397" s="23"/>
      <c r="G397" s="23"/>
      <c r="H397" s="23"/>
      <c r="I397" s="6"/>
      <c r="J397" s="117"/>
      <c r="K397" s="118"/>
    </row>
    <row r="398" spans="2:11" x14ac:dyDescent="0.25">
      <c r="B398" s="4">
        <v>323</v>
      </c>
      <c r="C398" s="105" t="s">
        <v>138</v>
      </c>
      <c r="D398" s="23"/>
      <c r="E398" s="23"/>
      <c r="F398" s="23"/>
      <c r="G398" s="23"/>
      <c r="H398" s="23"/>
      <c r="I398" s="6"/>
      <c r="J398" s="117"/>
      <c r="K398" s="118"/>
    </row>
    <row r="399" spans="2:11" x14ac:dyDescent="0.25">
      <c r="B399" s="4">
        <v>324</v>
      </c>
      <c r="C399" s="105" t="s">
        <v>139</v>
      </c>
      <c r="D399" s="23"/>
      <c r="E399" s="23"/>
      <c r="F399" s="23"/>
      <c r="G399" s="23"/>
      <c r="H399" s="23"/>
      <c r="I399" s="6"/>
      <c r="J399" s="117"/>
      <c r="K399" s="118"/>
    </row>
    <row r="400" spans="2:11" x14ac:dyDescent="0.25">
      <c r="B400" s="4">
        <v>325</v>
      </c>
      <c r="C400" s="105" t="s">
        <v>135</v>
      </c>
      <c r="D400" s="23"/>
      <c r="E400" s="23"/>
      <c r="F400" s="23"/>
      <c r="G400" s="23"/>
      <c r="H400" s="23"/>
      <c r="I400" s="6"/>
      <c r="J400" s="117"/>
      <c r="K400" s="118"/>
    </row>
    <row r="401" spans="2:12" x14ac:dyDescent="0.25">
      <c r="C401" s="105" t="s">
        <v>136</v>
      </c>
      <c r="D401" s="23"/>
      <c r="E401" s="23"/>
      <c r="F401" s="23"/>
      <c r="G401" s="23"/>
      <c r="H401" s="23"/>
      <c r="I401" s="6"/>
      <c r="J401" s="117"/>
      <c r="K401" s="118"/>
    </row>
    <row r="402" spans="2:12" x14ac:dyDescent="0.25">
      <c r="B402" s="4">
        <v>347</v>
      </c>
      <c r="C402" s="105" t="s">
        <v>137</v>
      </c>
      <c r="D402" s="23"/>
      <c r="E402" s="23"/>
      <c r="F402" s="23"/>
      <c r="G402" s="23"/>
      <c r="H402" s="154" t="s">
        <v>149</v>
      </c>
      <c r="I402" s="155">
        <f>LEN(C403)</f>
        <v>0</v>
      </c>
      <c r="J402" s="117"/>
      <c r="K402" s="118"/>
    </row>
    <row r="403" spans="2:12" ht="70.900000000000006" customHeight="1" x14ac:dyDescent="0.25">
      <c r="B403" s="4">
        <v>348</v>
      </c>
      <c r="C403" s="293"/>
      <c r="D403" s="294"/>
      <c r="E403" s="294"/>
      <c r="F403" s="294"/>
      <c r="G403" s="294"/>
      <c r="H403" s="294"/>
      <c r="I403" s="294"/>
      <c r="J403" s="294"/>
      <c r="K403" s="295"/>
      <c r="L403" s="4" t="str">
        <f>IF(J402&gt;0,SUBSTITUTE(C403,",",""),"0")</f>
        <v>0</v>
      </c>
    </row>
    <row r="404" spans="2:12" x14ac:dyDescent="0.25">
      <c r="B404" s="4">
        <v>349</v>
      </c>
      <c r="C404" s="54"/>
      <c r="D404" s="23"/>
      <c r="E404" s="23"/>
      <c r="F404" s="23"/>
      <c r="G404" s="23"/>
      <c r="H404" s="23"/>
      <c r="I404" s="6"/>
      <c r="J404" s="6"/>
      <c r="K404" s="223" t="str">
        <f>IF(K382="Y",IF(SUM(J389:J402)&gt;0,"","Method used. Must report student counts."),"")</f>
        <v/>
      </c>
    </row>
    <row r="405" spans="2:12" x14ac:dyDescent="0.25">
      <c r="B405" s="4">
        <v>350</v>
      </c>
      <c r="C405" s="61" t="s">
        <v>62</v>
      </c>
      <c r="D405" s="23"/>
      <c r="E405" s="23"/>
      <c r="F405" s="23"/>
      <c r="G405" s="23"/>
      <c r="H405" s="23"/>
      <c r="I405" s="6"/>
      <c r="J405" s="6"/>
      <c r="K405" s="49"/>
    </row>
    <row r="406" spans="2:12" x14ac:dyDescent="0.25">
      <c r="C406" s="86" t="s">
        <v>128</v>
      </c>
      <c r="D406" s="23"/>
      <c r="E406" s="23"/>
      <c r="F406" s="23"/>
      <c r="G406" s="23"/>
      <c r="H406" s="23"/>
      <c r="I406" s="6"/>
      <c r="J406" s="6"/>
      <c r="K406" s="114"/>
      <c r="L406" s="4" t="str">
        <f>IF(K406="","N",K406)</f>
        <v>N</v>
      </c>
    </row>
    <row r="407" spans="2:12" x14ac:dyDescent="0.25">
      <c r="B407" s="4">
        <v>351</v>
      </c>
      <c r="C407" s="86" t="s">
        <v>129</v>
      </c>
      <c r="D407" s="95"/>
      <c r="E407" s="95"/>
      <c r="F407" s="95"/>
      <c r="G407" s="95"/>
      <c r="H407" s="95"/>
      <c r="I407" s="82"/>
      <c r="J407" s="82"/>
      <c r="K407" s="114"/>
      <c r="L407" s="4" t="str">
        <f>IF(K407="","N",IF(K406="Y",K407,"N"))</f>
        <v>N</v>
      </c>
    </row>
    <row r="408" spans="2:12" x14ac:dyDescent="0.25">
      <c r="B408" s="4">
        <v>352</v>
      </c>
      <c r="C408" s="86" t="s">
        <v>130</v>
      </c>
      <c r="D408" s="95"/>
      <c r="E408" s="95"/>
      <c r="F408" s="95"/>
      <c r="G408" s="95"/>
      <c r="H408" s="95"/>
      <c r="I408" s="82"/>
      <c r="J408" s="82"/>
      <c r="K408" s="118"/>
    </row>
    <row r="409" spans="2:12" x14ac:dyDescent="0.25">
      <c r="B409" s="4">
        <v>353</v>
      </c>
      <c r="C409" s="86" t="s">
        <v>131</v>
      </c>
      <c r="D409" s="95"/>
      <c r="E409" s="95"/>
      <c r="F409" s="95"/>
      <c r="G409" s="95"/>
      <c r="H409" s="95"/>
      <c r="I409" s="82"/>
      <c r="J409" s="82"/>
      <c r="K409" s="118"/>
    </row>
    <row r="410" spans="2:12" x14ac:dyDescent="0.25">
      <c r="B410" s="4">
        <v>354</v>
      </c>
      <c r="C410" s="298" t="s">
        <v>132</v>
      </c>
      <c r="D410" s="299"/>
      <c r="E410" s="299"/>
      <c r="F410" s="299"/>
      <c r="G410" s="299"/>
      <c r="H410" s="299"/>
      <c r="I410" s="299"/>
      <c r="J410" s="299"/>
      <c r="K410" s="46"/>
    </row>
    <row r="411" spans="2:12" x14ac:dyDescent="0.25">
      <c r="B411" s="4">
        <v>355</v>
      </c>
      <c r="C411" s="96" t="s">
        <v>54</v>
      </c>
      <c r="D411" s="97"/>
      <c r="E411" s="97"/>
      <c r="F411" s="97"/>
      <c r="G411" s="97"/>
      <c r="H411" s="97"/>
      <c r="I411" s="98"/>
      <c r="J411" s="98"/>
      <c r="K411" s="53"/>
    </row>
    <row r="412" spans="2:12" ht="65.45" customHeight="1" x14ac:dyDescent="0.25">
      <c r="B412" s="4">
        <v>356</v>
      </c>
      <c r="C412" s="74" t="s">
        <v>141</v>
      </c>
      <c r="D412" s="29"/>
      <c r="E412" s="29"/>
      <c r="F412" s="29"/>
      <c r="G412" s="29"/>
      <c r="H412" s="29"/>
      <c r="I412" s="19"/>
      <c r="J412" s="121" t="s">
        <v>112</v>
      </c>
      <c r="K412" s="122" t="s">
        <v>113</v>
      </c>
    </row>
    <row r="413" spans="2:12" x14ac:dyDescent="0.25">
      <c r="B413" s="4">
        <v>315</v>
      </c>
      <c r="C413" s="105" t="s">
        <v>55</v>
      </c>
      <c r="D413" s="23"/>
      <c r="E413" s="23"/>
      <c r="F413" s="23"/>
      <c r="G413" s="23"/>
      <c r="H413" s="23"/>
      <c r="I413" s="6"/>
      <c r="J413" s="117"/>
      <c r="K413" s="118"/>
    </row>
    <row r="414" spans="2:12" x14ac:dyDescent="0.25">
      <c r="B414" s="4">
        <v>316</v>
      </c>
      <c r="C414" s="105" t="s">
        <v>56</v>
      </c>
      <c r="D414" s="23"/>
      <c r="E414" s="23"/>
      <c r="F414" s="23"/>
      <c r="G414" s="23"/>
      <c r="H414" s="23"/>
      <c r="I414" s="6"/>
      <c r="J414" s="117"/>
      <c r="K414" s="118"/>
    </row>
    <row r="415" spans="2:12" x14ac:dyDescent="0.25">
      <c r="B415" s="4">
        <v>317</v>
      </c>
      <c r="C415" s="105" t="s">
        <v>57</v>
      </c>
      <c r="D415" s="23"/>
      <c r="E415" s="23"/>
      <c r="F415" s="23"/>
      <c r="G415" s="23"/>
      <c r="H415" s="23"/>
      <c r="I415" s="6"/>
      <c r="J415" s="117"/>
      <c r="K415" s="118"/>
    </row>
    <row r="416" spans="2:12" x14ac:dyDescent="0.25">
      <c r="B416" s="4">
        <v>318</v>
      </c>
      <c r="C416" s="105" t="s">
        <v>58</v>
      </c>
      <c r="D416" s="23"/>
      <c r="E416" s="23"/>
      <c r="F416" s="23"/>
      <c r="G416" s="23"/>
      <c r="H416" s="23"/>
      <c r="I416" s="6"/>
      <c r="J416" s="117"/>
      <c r="K416" s="118"/>
    </row>
    <row r="417" spans="2:12" x14ac:dyDescent="0.25">
      <c r="B417" s="4">
        <v>319</v>
      </c>
      <c r="C417" s="105" t="s">
        <v>59</v>
      </c>
      <c r="D417" s="23"/>
      <c r="E417" s="23"/>
      <c r="F417" s="23"/>
      <c r="G417" s="23"/>
      <c r="H417" s="23"/>
      <c r="I417" s="6"/>
      <c r="J417" s="117"/>
      <c r="K417" s="118"/>
    </row>
    <row r="418" spans="2:12" x14ac:dyDescent="0.25">
      <c r="B418" s="4">
        <v>320</v>
      </c>
      <c r="C418" s="105" t="s">
        <v>148</v>
      </c>
      <c r="D418" s="23"/>
      <c r="E418" s="23"/>
      <c r="F418" s="23"/>
      <c r="G418" s="23"/>
      <c r="H418" s="23"/>
      <c r="I418" s="6"/>
      <c r="J418" s="117"/>
      <c r="K418" s="118"/>
    </row>
    <row r="419" spans="2:12" x14ac:dyDescent="0.25">
      <c r="B419" s="4">
        <v>321</v>
      </c>
      <c r="C419" s="105" t="s">
        <v>140</v>
      </c>
      <c r="D419" s="23"/>
      <c r="E419" s="23"/>
      <c r="F419" s="23"/>
      <c r="G419" s="23"/>
      <c r="H419" s="23"/>
      <c r="I419" s="6"/>
      <c r="J419" s="117"/>
      <c r="K419" s="118"/>
    </row>
    <row r="420" spans="2:12" x14ac:dyDescent="0.25">
      <c r="B420" s="4">
        <v>322</v>
      </c>
      <c r="C420" s="105" t="s">
        <v>133</v>
      </c>
      <c r="D420" s="23"/>
      <c r="E420" s="23"/>
      <c r="F420" s="23"/>
      <c r="G420" s="23"/>
      <c r="H420" s="23"/>
      <c r="I420" s="6"/>
      <c r="J420" s="117"/>
      <c r="K420" s="118"/>
    </row>
    <row r="421" spans="2:12" x14ac:dyDescent="0.25">
      <c r="C421" s="105" t="s">
        <v>134</v>
      </c>
      <c r="D421" s="23"/>
      <c r="E421" s="23"/>
      <c r="F421" s="23"/>
      <c r="G421" s="23"/>
      <c r="H421" s="23"/>
      <c r="I421" s="6"/>
      <c r="J421" s="117"/>
      <c r="K421" s="118"/>
    </row>
    <row r="422" spans="2:12" x14ac:dyDescent="0.25">
      <c r="B422" s="4">
        <v>323</v>
      </c>
      <c r="C422" s="105" t="s">
        <v>138</v>
      </c>
      <c r="D422" s="23"/>
      <c r="E422" s="23"/>
      <c r="F422" s="23"/>
      <c r="G422" s="23"/>
      <c r="H422" s="23"/>
      <c r="I422" s="6"/>
      <c r="J422" s="117"/>
      <c r="K422" s="118"/>
    </row>
    <row r="423" spans="2:12" x14ac:dyDescent="0.25">
      <c r="B423" s="4">
        <v>324</v>
      </c>
      <c r="C423" s="105" t="s">
        <v>139</v>
      </c>
      <c r="D423" s="23"/>
      <c r="E423" s="23"/>
      <c r="F423" s="23"/>
      <c r="G423" s="23"/>
      <c r="H423" s="23"/>
      <c r="I423" s="6"/>
      <c r="J423" s="117"/>
      <c r="K423" s="118"/>
    </row>
    <row r="424" spans="2:12" x14ac:dyDescent="0.25">
      <c r="B424" s="4">
        <v>325</v>
      </c>
      <c r="C424" s="105" t="s">
        <v>135</v>
      </c>
      <c r="D424" s="23"/>
      <c r="E424" s="23"/>
      <c r="F424" s="23"/>
      <c r="G424" s="23"/>
      <c r="H424" s="23"/>
      <c r="I424" s="6"/>
      <c r="J424" s="117"/>
      <c r="K424" s="118"/>
    </row>
    <row r="425" spans="2:12" x14ac:dyDescent="0.25">
      <c r="C425" s="105" t="s">
        <v>136</v>
      </c>
      <c r="D425" s="23"/>
      <c r="E425" s="23"/>
      <c r="F425" s="23"/>
      <c r="G425" s="23"/>
      <c r="H425" s="23"/>
      <c r="I425" s="6"/>
      <c r="J425" s="117"/>
      <c r="K425" s="118"/>
    </row>
    <row r="426" spans="2:12" x14ac:dyDescent="0.25">
      <c r="B426" s="4">
        <v>368</v>
      </c>
      <c r="C426" s="105" t="s">
        <v>137</v>
      </c>
      <c r="D426" s="23"/>
      <c r="E426" s="23"/>
      <c r="F426" s="23"/>
      <c r="G426" s="23"/>
      <c r="H426" s="154" t="s">
        <v>149</v>
      </c>
      <c r="I426" s="155">
        <f>LEN(C427)</f>
        <v>0</v>
      </c>
      <c r="J426" s="117"/>
      <c r="K426" s="118"/>
    </row>
    <row r="427" spans="2:12" ht="70.900000000000006" customHeight="1" x14ac:dyDescent="0.25">
      <c r="B427" s="4">
        <v>369</v>
      </c>
      <c r="C427" s="293"/>
      <c r="D427" s="294"/>
      <c r="E427" s="294"/>
      <c r="F427" s="294"/>
      <c r="G427" s="294"/>
      <c r="H427" s="294"/>
      <c r="I427" s="294"/>
      <c r="J427" s="294"/>
      <c r="K427" s="295"/>
      <c r="L427" s="4" t="str">
        <f>IF(J426&gt;0,SUBSTITUTE(C427,",",""),"0")</f>
        <v>0</v>
      </c>
    </row>
    <row r="428" spans="2:12" x14ac:dyDescent="0.25">
      <c r="B428" s="4">
        <v>370</v>
      </c>
      <c r="C428" s="54"/>
      <c r="D428" s="23"/>
      <c r="E428" s="23"/>
      <c r="F428" s="23"/>
      <c r="G428" s="23"/>
      <c r="H428" s="23"/>
      <c r="I428" s="6"/>
      <c r="J428" s="6"/>
      <c r="K428" s="223" t="str">
        <f>IF(K406="Y",IF(SUM(J413:J426)&gt;0,"","Method used. Must report student counts."),"")</f>
        <v/>
      </c>
    </row>
    <row r="429" spans="2:12" x14ac:dyDescent="0.25">
      <c r="B429" s="4">
        <v>371</v>
      </c>
      <c r="C429" s="61" t="s">
        <v>63</v>
      </c>
      <c r="D429" s="23"/>
      <c r="E429" s="23"/>
      <c r="F429" s="23"/>
      <c r="G429" s="23"/>
      <c r="H429" s="23"/>
      <c r="I429" s="6"/>
      <c r="J429" s="6"/>
      <c r="K429" s="49"/>
    </row>
    <row r="430" spans="2:12" x14ac:dyDescent="0.25">
      <c r="C430" s="86" t="s">
        <v>128</v>
      </c>
      <c r="D430" s="23"/>
      <c r="E430" s="23"/>
      <c r="F430" s="23"/>
      <c r="G430" s="23"/>
      <c r="H430" s="23"/>
      <c r="I430" s="6"/>
      <c r="J430" s="6"/>
      <c r="K430" s="114"/>
      <c r="L430" s="4" t="str">
        <f>IF(K430="","N",K430)</f>
        <v>N</v>
      </c>
    </row>
    <row r="431" spans="2:12" x14ac:dyDescent="0.25">
      <c r="B431" s="4">
        <v>372</v>
      </c>
      <c r="C431" s="86" t="s">
        <v>129</v>
      </c>
      <c r="D431" s="95"/>
      <c r="E431" s="95"/>
      <c r="F431" s="95"/>
      <c r="G431" s="95"/>
      <c r="H431" s="95"/>
      <c r="I431" s="82"/>
      <c r="J431" s="82"/>
      <c r="K431" s="114"/>
      <c r="L431" s="4" t="str">
        <f>IF(K431="","N",IF(K430="Y",K431,"N"))</f>
        <v>N</v>
      </c>
    </row>
    <row r="432" spans="2:12" x14ac:dyDescent="0.25">
      <c r="B432" s="4">
        <v>373</v>
      </c>
      <c r="C432" s="86" t="s">
        <v>130</v>
      </c>
      <c r="D432" s="95"/>
      <c r="E432" s="95"/>
      <c r="F432" s="95"/>
      <c r="G432" s="95"/>
      <c r="H432" s="95"/>
      <c r="I432" s="82"/>
      <c r="J432" s="82"/>
      <c r="K432" s="118"/>
    </row>
    <row r="433" spans="2:11" x14ac:dyDescent="0.25">
      <c r="B433" s="4">
        <v>374</v>
      </c>
      <c r="C433" s="86" t="s">
        <v>131</v>
      </c>
      <c r="D433" s="95"/>
      <c r="E433" s="95"/>
      <c r="F433" s="95"/>
      <c r="G433" s="95"/>
      <c r="H433" s="95"/>
      <c r="I433" s="82"/>
      <c r="J433" s="82"/>
      <c r="K433" s="118"/>
    </row>
    <row r="434" spans="2:11" x14ac:dyDescent="0.25">
      <c r="B434" s="4">
        <v>375</v>
      </c>
      <c r="C434" s="298" t="s">
        <v>132</v>
      </c>
      <c r="D434" s="299"/>
      <c r="E434" s="299"/>
      <c r="F434" s="299"/>
      <c r="G434" s="299"/>
      <c r="H434" s="299"/>
      <c r="I434" s="299"/>
      <c r="J434" s="299"/>
      <c r="K434" s="46"/>
    </row>
    <row r="435" spans="2:11" x14ac:dyDescent="0.25">
      <c r="B435" s="4">
        <v>376</v>
      </c>
      <c r="C435" s="96" t="s">
        <v>54</v>
      </c>
      <c r="D435" s="97"/>
      <c r="E435" s="97"/>
      <c r="F435" s="97"/>
      <c r="G435" s="97"/>
      <c r="H435" s="97"/>
      <c r="I435" s="98"/>
      <c r="J435" s="98"/>
      <c r="K435" s="53"/>
    </row>
    <row r="436" spans="2:11" ht="65.45" customHeight="1" x14ac:dyDescent="0.25">
      <c r="B436" s="4">
        <v>377</v>
      </c>
      <c r="C436" s="74" t="s">
        <v>141</v>
      </c>
      <c r="D436" s="29"/>
      <c r="E436" s="29"/>
      <c r="F436" s="29"/>
      <c r="G436" s="29"/>
      <c r="H436" s="29"/>
      <c r="I436" s="19"/>
      <c r="J436" s="121" t="s">
        <v>112</v>
      </c>
      <c r="K436" s="122" t="s">
        <v>113</v>
      </c>
    </row>
    <row r="437" spans="2:11" x14ac:dyDescent="0.25">
      <c r="B437" s="4">
        <v>315</v>
      </c>
      <c r="C437" s="105" t="s">
        <v>55</v>
      </c>
      <c r="D437" s="23"/>
      <c r="E437" s="23"/>
      <c r="F437" s="23"/>
      <c r="G437" s="23"/>
      <c r="H437" s="23"/>
      <c r="I437" s="6"/>
      <c r="J437" s="117"/>
      <c r="K437" s="118"/>
    </row>
    <row r="438" spans="2:11" x14ac:dyDescent="0.25">
      <c r="B438" s="4">
        <v>316</v>
      </c>
      <c r="C438" s="105" t="s">
        <v>56</v>
      </c>
      <c r="D438" s="23"/>
      <c r="E438" s="23"/>
      <c r="F438" s="23"/>
      <c r="G438" s="23"/>
      <c r="H438" s="23"/>
      <c r="I438" s="6"/>
      <c r="J438" s="117"/>
      <c r="K438" s="118"/>
    </row>
    <row r="439" spans="2:11" x14ac:dyDescent="0.25">
      <c r="B439" s="4">
        <v>317</v>
      </c>
      <c r="C439" s="105" t="s">
        <v>57</v>
      </c>
      <c r="D439" s="23"/>
      <c r="E439" s="23"/>
      <c r="F439" s="23"/>
      <c r="G439" s="23"/>
      <c r="H439" s="23"/>
      <c r="I439" s="6"/>
      <c r="J439" s="117"/>
      <c r="K439" s="118"/>
    </row>
    <row r="440" spans="2:11" x14ac:dyDescent="0.25">
      <c r="B440" s="4">
        <v>318</v>
      </c>
      <c r="C440" s="105" t="s">
        <v>58</v>
      </c>
      <c r="D440" s="23"/>
      <c r="E440" s="23"/>
      <c r="F440" s="23"/>
      <c r="G440" s="23"/>
      <c r="H440" s="23"/>
      <c r="I440" s="6"/>
      <c r="J440" s="117"/>
      <c r="K440" s="118"/>
    </row>
    <row r="441" spans="2:11" x14ac:dyDescent="0.25">
      <c r="B441" s="4">
        <v>319</v>
      </c>
      <c r="C441" s="105" t="s">
        <v>59</v>
      </c>
      <c r="D441" s="23"/>
      <c r="E441" s="23"/>
      <c r="F441" s="23"/>
      <c r="G441" s="23"/>
      <c r="H441" s="23"/>
      <c r="I441" s="6"/>
      <c r="J441" s="117"/>
      <c r="K441" s="118"/>
    </row>
    <row r="442" spans="2:11" x14ac:dyDescent="0.25">
      <c r="B442" s="4">
        <v>320</v>
      </c>
      <c r="C442" s="105" t="s">
        <v>148</v>
      </c>
      <c r="D442" s="23"/>
      <c r="E442" s="23"/>
      <c r="F442" s="23"/>
      <c r="G442" s="23"/>
      <c r="H442" s="23"/>
      <c r="I442" s="6"/>
      <c r="J442" s="117"/>
      <c r="K442" s="118"/>
    </row>
    <row r="443" spans="2:11" x14ac:dyDescent="0.25">
      <c r="B443" s="4">
        <v>321</v>
      </c>
      <c r="C443" s="105" t="s">
        <v>140</v>
      </c>
      <c r="D443" s="23"/>
      <c r="E443" s="23"/>
      <c r="F443" s="23"/>
      <c r="G443" s="23"/>
      <c r="H443" s="23"/>
      <c r="I443" s="6"/>
      <c r="J443" s="117"/>
      <c r="K443" s="118"/>
    </row>
    <row r="444" spans="2:11" x14ac:dyDescent="0.25">
      <c r="B444" s="4">
        <v>322</v>
      </c>
      <c r="C444" s="105" t="s">
        <v>133</v>
      </c>
      <c r="D444" s="23"/>
      <c r="E444" s="23"/>
      <c r="F444" s="23"/>
      <c r="G444" s="23"/>
      <c r="H444" s="23"/>
      <c r="I444" s="6"/>
      <c r="J444" s="117"/>
      <c r="K444" s="118"/>
    </row>
    <row r="445" spans="2:11" x14ac:dyDescent="0.25">
      <c r="C445" s="105" t="s">
        <v>134</v>
      </c>
      <c r="D445" s="23"/>
      <c r="E445" s="23"/>
      <c r="F445" s="23"/>
      <c r="G445" s="23"/>
      <c r="H445" s="23"/>
      <c r="I445" s="6"/>
      <c r="J445" s="117"/>
      <c r="K445" s="118"/>
    </row>
    <row r="446" spans="2:11" x14ac:dyDescent="0.25">
      <c r="B446" s="4">
        <v>323</v>
      </c>
      <c r="C446" s="105" t="s">
        <v>138</v>
      </c>
      <c r="D446" s="23"/>
      <c r="E446" s="23"/>
      <c r="F446" s="23"/>
      <c r="G446" s="23"/>
      <c r="H446" s="23"/>
      <c r="I446" s="6"/>
      <c r="J446" s="117"/>
      <c r="K446" s="118"/>
    </row>
    <row r="447" spans="2:11" x14ac:dyDescent="0.25">
      <c r="B447" s="4">
        <v>324</v>
      </c>
      <c r="C447" s="105" t="s">
        <v>139</v>
      </c>
      <c r="D447" s="23"/>
      <c r="E447" s="23"/>
      <c r="F447" s="23"/>
      <c r="G447" s="23"/>
      <c r="H447" s="23"/>
      <c r="I447" s="6"/>
      <c r="J447" s="117"/>
      <c r="K447" s="118"/>
    </row>
    <row r="448" spans="2:11" x14ac:dyDescent="0.25">
      <c r="B448" s="4">
        <v>325</v>
      </c>
      <c r="C448" s="105" t="s">
        <v>135</v>
      </c>
      <c r="D448" s="23"/>
      <c r="E448" s="23"/>
      <c r="F448" s="23"/>
      <c r="G448" s="23"/>
      <c r="H448" s="23"/>
      <c r="I448" s="6"/>
      <c r="J448" s="117"/>
      <c r="K448" s="118"/>
    </row>
    <row r="449" spans="2:12" x14ac:dyDescent="0.25">
      <c r="C449" s="105" t="s">
        <v>136</v>
      </c>
      <c r="D449" s="23"/>
      <c r="E449" s="23"/>
      <c r="F449" s="23"/>
      <c r="G449" s="23"/>
      <c r="H449" s="23"/>
      <c r="I449" s="6"/>
      <c r="J449" s="117"/>
      <c r="K449" s="118"/>
    </row>
    <row r="450" spans="2:12" x14ac:dyDescent="0.25">
      <c r="B450" s="4">
        <v>389</v>
      </c>
      <c r="C450" s="105" t="s">
        <v>137</v>
      </c>
      <c r="D450" s="23"/>
      <c r="E450" s="23"/>
      <c r="F450" s="23"/>
      <c r="G450" s="23"/>
      <c r="H450" s="154" t="s">
        <v>149</v>
      </c>
      <c r="I450" s="155">
        <f>LEN(C451)</f>
        <v>0</v>
      </c>
      <c r="J450" s="117"/>
      <c r="K450" s="118"/>
    </row>
    <row r="451" spans="2:12" ht="70.900000000000006" customHeight="1" x14ac:dyDescent="0.25">
      <c r="B451" s="4">
        <v>390</v>
      </c>
      <c r="C451" s="293"/>
      <c r="D451" s="294"/>
      <c r="E451" s="294"/>
      <c r="F451" s="294"/>
      <c r="G451" s="294"/>
      <c r="H451" s="294"/>
      <c r="I451" s="294"/>
      <c r="J451" s="294"/>
      <c r="K451" s="295"/>
      <c r="L451" s="4" t="str">
        <f>IF(J450&gt;0,SUBSTITUTE(C451,",",""),"0")</f>
        <v>0</v>
      </c>
    </row>
    <row r="452" spans="2:12" x14ac:dyDescent="0.25">
      <c r="B452" s="4">
        <v>391</v>
      </c>
      <c r="C452" s="54"/>
      <c r="D452" s="23"/>
      <c r="E452" s="23"/>
      <c r="F452" s="23"/>
      <c r="G452" s="23"/>
      <c r="H452" s="23"/>
      <c r="I452" s="6"/>
      <c r="J452" s="6"/>
      <c r="K452" s="223" t="str">
        <f>IF(K430="Y",IF(SUM(J437:J450)&gt;0,"","Method used. Must report student counts."),"")</f>
        <v/>
      </c>
    </row>
    <row r="453" spans="2:12" x14ac:dyDescent="0.25">
      <c r="B453" s="4">
        <v>392</v>
      </c>
      <c r="C453" s="61" t="s">
        <v>64</v>
      </c>
      <c r="D453" s="23"/>
      <c r="E453" s="23"/>
      <c r="F453" s="23"/>
      <c r="G453" s="23"/>
      <c r="H453" s="23"/>
      <c r="I453" s="6"/>
      <c r="J453" s="6"/>
      <c r="K453" s="49"/>
    </row>
    <row r="454" spans="2:12" x14ac:dyDescent="0.25">
      <c r="C454" s="86" t="s">
        <v>4526</v>
      </c>
      <c r="D454" s="23"/>
      <c r="E454" s="23"/>
      <c r="F454" s="23"/>
      <c r="G454" s="23"/>
      <c r="H454" s="23"/>
      <c r="I454" s="6"/>
      <c r="J454" s="6"/>
      <c r="K454" s="114"/>
      <c r="L454" s="4" t="str">
        <f>IF(K454="","N",K454)</f>
        <v>N</v>
      </c>
    </row>
    <row r="455" spans="2:12" x14ac:dyDescent="0.25">
      <c r="B455" s="4">
        <v>393</v>
      </c>
      <c r="C455" s="86" t="s">
        <v>4527</v>
      </c>
      <c r="D455" s="95"/>
      <c r="E455" s="95"/>
      <c r="F455" s="95"/>
      <c r="G455" s="95"/>
      <c r="H455" s="95"/>
      <c r="I455" s="82"/>
      <c r="J455" s="82"/>
      <c r="K455" s="114"/>
      <c r="L455" s="4" t="str">
        <f>IF(K455="","N",IF(K454="Y",K455,"N"))</f>
        <v>N</v>
      </c>
    </row>
    <row r="456" spans="2:12" x14ac:dyDescent="0.25">
      <c r="B456" s="4">
        <v>394</v>
      </c>
      <c r="C456" s="86" t="s">
        <v>4525</v>
      </c>
      <c r="D456" s="95"/>
      <c r="E456" s="95"/>
      <c r="F456" s="95"/>
      <c r="G456" s="95"/>
      <c r="H456" s="95"/>
      <c r="I456" s="82"/>
      <c r="J456" s="82"/>
      <c r="K456" s="116"/>
    </row>
    <row r="457" spans="2:12" x14ac:dyDescent="0.25">
      <c r="B457" s="4">
        <v>395</v>
      </c>
      <c r="C457" s="86" t="s">
        <v>4528</v>
      </c>
      <c r="D457" s="95"/>
      <c r="E457" s="95"/>
      <c r="F457" s="95"/>
      <c r="G457" s="95"/>
      <c r="H457" s="95"/>
      <c r="I457" s="82"/>
      <c r="J457" s="82"/>
      <c r="K457" s="116"/>
    </row>
    <row r="458" spans="2:12" x14ac:dyDescent="0.25">
      <c r="B458" s="4">
        <v>396</v>
      </c>
      <c r="C458" s="298" t="s">
        <v>4534</v>
      </c>
      <c r="D458" s="299"/>
      <c r="E458" s="299"/>
      <c r="F458" s="299"/>
      <c r="G458" s="299"/>
      <c r="H458" s="299"/>
      <c r="I458" s="299"/>
      <c r="J458" s="299"/>
      <c r="K458" s="46"/>
    </row>
    <row r="459" spans="2:12" x14ac:dyDescent="0.25">
      <c r="B459" s="4">
        <v>397</v>
      </c>
      <c r="C459" s="96"/>
      <c r="D459" s="97"/>
      <c r="E459" s="97"/>
      <c r="F459" s="97"/>
      <c r="G459" s="97"/>
      <c r="H459" s="97"/>
      <c r="I459" s="98"/>
      <c r="J459" s="98"/>
      <c r="K459" s="53"/>
    </row>
    <row r="460" spans="2:12" ht="65.45" customHeight="1" x14ac:dyDescent="0.25">
      <c r="B460" s="4">
        <v>398</v>
      </c>
      <c r="C460" s="74" t="s">
        <v>141</v>
      </c>
      <c r="D460" s="29"/>
      <c r="E460" s="29"/>
      <c r="F460" s="29"/>
      <c r="G460" s="29"/>
      <c r="H460" s="29"/>
      <c r="I460" s="19"/>
      <c r="J460" s="121"/>
      <c r="K460" s="122" t="s">
        <v>4529</v>
      </c>
    </row>
    <row r="461" spans="2:12" x14ac:dyDescent="0.25">
      <c r="B461" s="4">
        <v>315</v>
      </c>
      <c r="C461" s="105" t="s">
        <v>55</v>
      </c>
      <c r="D461" s="23"/>
      <c r="E461" s="23"/>
      <c r="F461" s="23"/>
      <c r="G461" s="23"/>
      <c r="H461" s="23"/>
      <c r="I461" s="6"/>
      <c r="J461" s="117"/>
      <c r="K461" s="118"/>
    </row>
    <row r="462" spans="2:12" x14ac:dyDescent="0.25">
      <c r="B462" s="4">
        <v>316</v>
      </c>
      <c r="C462" s="105" t="s">
        <v>56</v>
      </c>
      <c r="D462" s="23"/>
      <c r="E462" s="23"/>
      <c r="F462" s="23"/>
      <c r="G462" s="23"/>
      <c r="H462" s="23"/>
      <c r="I462" s="6"/>
      <c r="J462" s="117"/>
      <c r="K462" s="118"/>
    </row>
    <row r="463" spans="2:12" x14ac:dyDescent="0.25">
      <c r="B463" s="4">
        <v>317</v>
      </c>
      <c r="C463" s="105" t="s">
        <v>57</v>
      </c>
      <c r="D463" s="23"/>
      <c r="E463" s="23"/>
      <c r="F463" s="23"/>
      <c r="G463" s="23"/>
      <c r="H463" s="23"/>
      <c r="I463" s="6"/>
      <c r="J463" s="117"/>
      <c r="K463" s="118"/>
    </row>
    <row r="464" spans="2:12" x14ac:dyDescent="0.25">
      <c r="B464" s="4">
        <v>318</v>
      </c>
      <c r="C464" s="105" t="s">
        <v>58</v>
      </c>
      <c r="D464" s="23"/>
      <c r="E464" s="23"/>
      <c r="F464" s="23"/>
      <c r="G464" s="23"/>
      <c r="H464" s="23"/>
      <c r="I464" s="6"/>
      <c r="J464" s="117"/>
      <c r="K464" s="118"/>
    </row>
    <row r="465" spans="2:12" x14ac:dyDescent="0.25">
      <c r="B465" s="4">
        <v>319</v>
      </c>
      <c r="C465" s="105" t="s">
        <v>59</v>
      </c>
      <c r="D465" s="23"/>
      <c r="E465" s="23"/>
      <c r="F465" s="23"/>
      <c r="G465" s="23"/>
      <c r="H465" s="23"/>
      <c r="I465" s="6"/>
      <c r="J465" s="117"/>
      <c r="K465" s="118"/>
    </row>
    <row r="466" spans="2:12" x14ac:dyDescent="0.25">
      <c r="B466" s="4">
        <v>320</v>
      </c>
      <c r="C466" s="105" t="s">
        <v>148</v>
      </c>
      <c r="D466" s="23"/>
      <c r="E466" s="23"/>
      <c r="F466" s="23"/>
      <c r="G466" s="23"/>
      <c r="H466" s="23"/>
      <c r="I466" s="6"/>
      <c r="J466" s="117"/>
      <c r="K466" s="118"/>
    </row>
    <row r="467" spans="2:12" x14ac:dyDescent="0.25">
      <c r="B467" s="4">
        <v>321</v>
      </c>
      <c r="C467" s="105" t="s">
        <v>140</v>
      </c>
      <c r="D467" s="23"/>
      <c r="E467" s="23"/>
      <c r="F467" s="23"/>
      <c r="G467" s="23"/>
      <c r="H467" s="23"/>
      <c r="I467" s="6"/>
      <c r="J467" s="117"/>
      <c r="K467" s="118"/>
    </row>
    <row r="468" spans="2:12" x14ac:dyDescent="0.25">
      <c r="B468" s="4">
        <v>322</v>
      </c>
      <c r="C468" s="105" t="s">
        <v>133</v>
      </c>
      <c r="D468" s="23"/>
      <c r="E468" s="23"/>
      <c r="F468" s="23"/>
      <c r="G468" s="23"/>
      <c r="H468" s="23"/>
      <c r="I468" s="6"/>
      <c r="J468" s="117"/>
      <c r="K468" s="118"/>
    </row>
    <row r="469" spans="2:12" x14ac:dyDescent="0.25">
      <c r="C469" s="105" t="s">
        <v>134</v>
      </c>
      <c r="D469" s="23"/>
      <c r="E469" s="23"/>
      <c r="F469" s="23"/>
      <c r="G469" s="23"/>
      <c r="H469" s="23"/>
      <c r="I469" s="6"/>
      <c r="J469" s="117"/>
      <c r="K469" s="118"/>
    </row>
    <row r="470" spans="2:12" x14ac:dyDescent="0.25">
      <c r="B470" s="4">
        <v>323</v>
      </c>
      <c r="C470" s="105" t="s">
        <v>138</v>
      </c>
      <c r="D470" s="23"/>
      <c r="E470" s="23"/>
      <c r="F470" s="23"/>
      <c r="G470" s="23"/>
      <c r="H470" s="23"/>
      <c r="I470" s="6"/>
      <c r="J470" s="117"/>
      <c r="K470" s="118"/>
    </row>
    <row r="471" spans="2:12" x14ac:dyDescent="0.25">
      <c r="B471" s="4">
        <v>324</v>
      </c>
      <c r="C471" s="105" t="s">
        <v>139</v>
      </c>
      <c r="D471" s="23"/>
      <c r="E471" s="23"/>
      <c r="F471" s="23"/>
      <c r="G471" s="23"/>
      <c r="H471" s="23"/>
      <c r="I471" s="6"/>
      <c r="J471" s="117"/>
      <c r="K471" s="118"/>
    </row>
    <row r="472" spans="2:12" x14ac:dyDescent="0.25">
      <c r="B472" s="4">
        <v>325</v>
      </c>
      <c r="C472" s="105" t="s">
        <v>135</v>
      </c>
      <c r="D472" s="23"/>
      <c r="E472" s="23"/>
      <c r="F472" s="23"/>
      <c r="G472" s="23"/>
      <c r="H472" s="23"/>
      <c r="I472" s="6"/>
      <c r="J472" s="117"/>
      <c r="K472" s="118"/>
    </row>
    <row r="473" spans="2:12" x14ac:dyDescent="0.25">
      <c r="C473" s="105" t="s">
        <v>136</v>
      </c>
      <c r="D473" s="23"/>
      <c r="E473" s="23"/>
      <c r="F473" s="23"/>
      <c r="G473" s="23"/>
      <c r="H473" s="23"/>
      <c r="I473" s="6"/>
      <c r="J473" s="117"/>
      <c r="K473" s="118"/>
    </row>
    <row r="474" spans="2:12" x14ac:dyDescent="0.25">
      <c r="B474" s="4">
        <v>410</v>
      </c>
      <c r="C474" s="105" t="s">
        <v>137</v>
      </c>
      <c r="D474" s="23"/>
      <c r="E474" s="23"/>
      <c r="F474" s="23"/>
      <c r="G474" s="23"/>
      <c r="H474" s="154" t="s">
        <v>149</v>
      </c>
      <c r="I474" s="155">
        <f>LEN(C475)</f>
        <v>0</v>
      </c>
      <c r="J474" s="117"/>
      <c r="K474" s="118"/>
    </row>
    <row r="475" spans="2:12" ht="70.900000000000006" customHeight="1" x14ac:dyDescent="0.25">
      <c r="B475" s="4">
        <v>411</v>
      </c>
      <c r="C475" s="293"/>
      <c r="D475" s="294"/>
      <c r="E475" s="294"/>
      <c r="F475" s="294"/>
      <c r="G475" s="294"/>
      <c r="H475" s="294"/>
      <c r="I475" s="294"/>
      <c r="J475" s="294"/>
      <c r="K475" s="295"/>
      <c r="L475" s="4" t="str">
        <f>IF(J474&gt;0,SUBSTITUTE(C475,",",""),"0")</f>
        <v>0</v>
      </c>
    </row>
    <row r="476" spans="2:12" x14ac:dyDescent="0.25">
      <c r="B476" s="4">
        <v>412</v>
      </c>
      <c r="C476" s="54"/>
      <c r="D476" s="23"/>
      <c r="E476" s="23"/>
      <c r="F476" s="23"/>
      <c r="G476" s="23"/>
      <c r="H476" s="23"/>
      <c r="I476" s="6"/>
      <c r="J476" s="6"/>
      <c r="K476" s="223" t="str">
        <f>IF(K454="Y",IF(SUM(J461:J474)&gt;0,"","Method used. Must report student counts."),"")</f>
        <v/>
      </c>
    </row>
    <row r="477" spans="2:12" x14ac:dyDescent="0.25">
      <c r="B477" s="4">
        <v>413</v>
      </c>
      <c r="C477" s="61" t="s">
        <v>65</v>
      </c>
      <c r="D477" s="23"/>
      <c r="E477" s="23"/>
      <c r="F477" s="23"/>
      <c r="G477" s="23"/>
      <c r="H477" s="23"/>
      <c r="I477" s="6"/>
      <c r="J477" s="6"/>
      <c r="K477" s="49"/>
    </row>
    <row r="478" spans="2:12" x14ac:dyDescent="0.25">
      <c r="C478" s="86" t="s">
        <v>128</v>
      </c>
      <c r="D478" s="23"/>
      <c r="E478" s="23"/>
      <c r="F478" s="23"/>
      <c r="G478" s="23"/>
      <c r="H478" s="23"/>
      <c r="I478" s="6"/>
      <c r="J478" s="6"/>
      <c r="K478" s="114"/>
      <c r="L478" s="4" t="str">
        <f>IF(K478="","N",K478)</f>
        <v>N</v>
      </c>
    </row>
    <row r="479" spans="2:12" x14ac:dyDescent="0.25">
      <c r="B479" s="4">
        <v>414</v>
      </c>
      <c r="C479" s="86" t="s">
        <v>143</v>
      </c>
      <c r="D479" s="23"/>
      <c r="E479" s="23"/>
      <c r="F479" s="23"/>
      <c r="G479" s="23"/>
      <c r="H479" s="23"/>
      <c r="I479" s="6"/>
      <c r="J479" s="6"/>
      <c r="K479" s="118"/>
    </row>
    <row r="480" spans="2:12" x14ac:dyDescent="0.25">
      <c r="B480" s="4">
        <v>415</v>
      </c>
      <c r="C480" s="86" t="s">
        <v>144</v>
      </c>
      <c r="D480" s="23"/>
      <c r="E480" s="23"/>
      <c r="F480" s="23"/>
      <c r="G480" s="23"/>
      <c r="H480" s="23"/>
      <c r="I480" s="6"/>
      <c r="J480" s="6"/>
      <c r="K480" s="118"/>
    </row>
    <row r="481" spans="2:30" x14ac:dyDescent="0.25">
      <c r="B481" s="4">
        <v>416</v>
      </c>
      <c r="C481" s="86" t="s">
        <v>145</v>
      </c>
      <c r="D481" s="23"/>
      <c r="E481" s="23"/>
      <c r="F481" s="23"/>
      <c r="G481" s="23"/>
      <c r="H481" s="23"/>
      <c r="I481" s="6"/>
      <c r="J481" s="6"/>
      <c r="K481" s="118"/>
    </row>
    <row r="482" spans="2:30" x14ac:dyDescent="0.25">
      <c r="B482" s="4">
        <v>417</v>
      </c>
      <c r="C482" s="57"/>
      <c r="D482" s="23"/>
      <c r="E482" s="23"/>
      <c r="F482" s="23"/>
      <c r="G482" s="23"/>
      <c r="H482" s="23"/>
      <c r="I482" s="6"/>
      <c r="J482" s="6"/>
      <c r="K482" s="76"/>
      <c r="M482" t="s">
        <v>2016</v>
      </c>
    </row>
    <row r="483" spans="2:30" x14ac:dyDescent="0.25">
      <c r="B483" s="4">
        <v>418</v>
      </c>
      <c r="C483" s="61" t="s">
        <v>66</v>
      </c>
      <c r="D483" s="23"/>
      <c r="E483" s="23"/>
      <c r="F483" s="23"/>
      <c r="G483" s="23"/>
      <c r="H483" s="23"/>
      <c r="I483" s="6"/>
      <c r="J483" s="6"/>
      <c r="K483" s="49"/>
    </row>
    <row r="484" spans="2:30" x14ac:dyDescent="0.25">
      <c r="C484" s="86" t="s">
        <v>128</v>
      </c>
      <c r="D484" s="23"/>
      <c r="E484" s="23"/>
      <c r="F484" s="23"/>
      <c r="G484" s="23"/>
      <c r="H484" s="23"/>
      <c r="I484" s="6"/>
      <c r="J484" s="6"/>
      <c r="K484" s="114"/>
      <c r="L484" s="4" t="str">
        <f>IF(K484="","N",K484)</f>
        <v>N</v>
      </c>
    </row>
    <row r="485" spans="2:30" x14ac:dyDescent="0.25">
      <c r="B485" s="4">
        <v>419</v>
      </c>
      <c r="C485" s="86" t="s">
        <v>146</v>
      </c>
      <c r="D485" s="95"/>
      <c r="E485" s="95"/>
      <c r="F485" s="95"/>
      <c r="G485" s="95"/>
      <c r="H485" s="95"/>
      <c r="I485" s="82"/>
      <c r="J485" s="82"/>
      <c r="K485" s="114"/>
      <c r="L485" s="4" t="str">
        <f>IF(K485="","N",IF(K484="Y",K485,"N"))</f>
        <v>N</v>
      </c>
    </row>
    <row r="486" spans="2:30" x14ac:dyDescent="0.25">
      <c r="B486" s="4">
        <v>420</v>
      </c>
      <c r="C486" s="86" t="s">
        <v>147</v>
      </c>
      <c r="D486" s="95"/>
      <c r="E486" s="95"/>
      <c r="F486" s="95"/>
      <c r="G486" s="95"/>
      <c r="H486" s="95"/>
      <c r="I486" s="82"/>
      <c r="J486" s="82"/>
      <c r="K486" s="118"/>
    </row>
    <row r="487" spans="2:30" s="7" customFormat="1" ht="28.15" customHeight="1" x14ac:dyDescent="0.25">
      <c r="B487" s="4">
        <v>421</v>
      </c>
      <c r="C487" s="296" t="s">
        <v>1994</v>
      </c>
      <c r="D487" s="297"/>
      <c r="E487" s="297"/>
      <c r="F487" s="297"/>
      <c r="G487" s="297"/>
      <c r="H487" s="297"/>
      <c r="I487" s="297"/>
      <c r="J487" s="297"/>
      <c r="K487" s="77"/>
      <c r="L487" s="4"/>
      <c r="M487"/>
      <c r="N487"/>
      <c r="O487"/>
      <c r="P487"/>
      <c r="Q487"/>
      <c r="R487"/>
      <c r="S487"/>
      <c r="T487"/>
      <c r="U487"/>
      <c r="V487"/>
      <c r="W487"/>
      <c r="X487"/>
      <c r="Y487"/>
      <c r="Z487"/>
      <c r="AA487"/>
      <c r="AB487"/>
      <c r="AC487"/>
      <c r="AD487"/>
    </row>
    <row r="488" spans="2:30" x14ac:dyDescent="0.25">
      <c r="B488" s="4">
        <v>422</v>
      </c>
      <c r="C488" s="96" t="s">
        <v>1995</v>
      </c>
      <c r="D488" s="97"/>
      <c r="E488" s="97"/>
      <c r="F488" s="97"/>
      <c r="G488" s="97"/>
      <c r="H488" s="97"/>
      <c r="I488" s="98"/>
      <c r="J488" s="98"/>
      <c r="K488" s="53"/>
    </row>
    <row r="489" spans="2:30" ht="65.45" customHeight="1" x14ac:dyDescent="0.25">
      <c r="B489" s="4">
        <v>423</v>
      </c>
      <c r="C489" s="74" t="s">
        <v>141</v>
      </c>
      <c r="D489" s="29"/>
      <c r="E489" s="29"/>
      <c r="F489" s="29"/>
      <c r="G489" s="29"/>
      <c r="H489" s="29"/>
      <c r="I489" s="19"/>
      <c r="J489" s="121" t="s">
        <v>112</v>
      </c>
      <c r="K489" s="122" t="s">
        <v>113</v>
      </c>
    </row>
    <row r="490" spans="2:30" x14ac:dyDescent="0.25">
      <c r="B490" s="4">
        <v>315</v>
      </c>
      <c r="C490" s="105" t="s">
        <v>55</v>
      </c>
      <c r="D490" s="23"/>
      <c r="E490" s="23"/>
      <c r="F490" s="23"/>
      <c r="G490" s="23"/>
      <c r="H490" s="23"/>
      <c r="I490" s="6"/>
      <c r="J490" s="117"/>
      <c r="K490" s="118"/>
    </row>
    <row r="491" spans="2:30" x14ac:dyDescent="0.25">
      <c r="B491" s="4">
        <v>316</v>
      </c>
      <c r="C491" s="105" t="s">
        <v>56</v>
      </c>
      <c r="D491" s="23"/>
      <c r="E491" s="23"/>
      <c r="F491" s="23"/>
      <c r="G491" s="23"/>
      <c r="H491" s="23"/>
      <c r="I491" s="6"/>
      <c r="J491" s="117"/>
      <c r="K491" s="118"/>
    </row>
    <row r="492" spans="2:30" x14ac:dyDescent="0.25">
      <c r="B492" s="4">
        <v>317</v>
      </c>
      <c r="C492" s="105" t="s">
        <v>57</v>
      </c>
      <c r="D492" s="23"/>
      <c r="E492" s="23"/>
      <c r="F492" s="23"/>
      <c r="G492" s="23"/>
      <c r="H492" s="23"/>
      <c r="I492" s="6"/>
      <c r="J492" s="117"/>
      <c r="K492" s="118"/>
    </row>
    <row r="493" spans="2:30" x14ac:dyDescent="0.25">
      <c r="B493" s="4">
        <v>318</v>
      </c>
      <c r="C493" s="105" t="s">
        <v>58</v>
      </c>
      <c r="D493" s="23"/>
      <c r="E493" s="23"/>
      <c r="F493" s="23"/>
      <c r="G493" s="23"/>
      <c r="H493" s="23"/>
      <c r="I493" s="6"/>
      <c r="J493" s="117"/>
      <c r="K493" s="118"/>
    </row>
    <row r="494" spans="2:30" x14ac:dyDescent="0.25">
      <c r="B494" s="4">
        <v>319</v>
      </c>
      <c r="C494" s="105" t="s">
        <v>59</v>
      </c>
      <c r="D494" s="23"/>
      <c r="E494" s="23"/>
      <c r="F494" s="23"/>
      <c r="G494" s="23"/>
      <c r="H494" s="23"/>
      <c r="I494" s="6"/>
      <c r="J494" s="117"/>
      <c r="K494" s="118"/>
    </row>
    <row r="495" spans="2:30" x14ac:dyDescent="0.25">
      <c r="B495" s="4">
        <v>320</v>
      </c>
      <c r="C495" s="105" t="s">
        <v>148</v>
      </c>
      <c r="D495" s="23"/>
      <c r="E495" s="23"/>
      <c r="F495" s="23"/>
      <c r="G495" s="23"/>
      <c r="H495" s="23"/>
      <c r="I495" s="6"/>
      <c r="J495" s="117"/>
      <c r="K495" s="118"/>
    </row>
    <row r="496" spans="2:30" x14ac:dyDescent="0.25">
      <c r="B496" s="4">
        <v>321</v>
      </c>
      <c r="C496" s="105" t="s">
        <v>140</v>
      </c>
      <c r="D496" s="23"/>
      <c r="E496" s="23"/>
      <c r="F496" s="23"/>
      <c r="G496" s="23"/>
      <c r="H496" s="23"/>
      <c r="I496" s="6"/>
      <c r="J496" s="117"/>
      <c r="K496" s="118"/>
    </row>
    <row r="497" spans="2:24" x14ac:dyDescent="0.25">
      <c r="B497" s="4">
        <v>322</v>
      </c>
      <c r="C497" s="105" t="s">
        <v>133</v>
      </c>
      <c r="D497" s="23"/>
      <c r="E497" s="23"/>
      <c r="F497" s="23"/>
      <c r="G497" s="23"/>
      <c r="H497" s="23"/>
      <c r="I497" s="6"/>
      <c r="J497" s="117"/>
      <c r="K497" s="118"/>
    </row>
    <row r="498" spans="2:24" x14ac:dyDescent="0.25">
      <c r="C498" s="105" t="s">
        <v>134</v>
      </c>
      <c r="D498" s="23"/>
      <c r="E498" s="23"/>
      <c r="F498" s="23"/>
      <c r="G498" s="23"/>
      <c r="H498" s="23"/>
      <c r="I498" s="6"/>
      <c r="J498" s="117"/>
      <c r="K498" s="118"/>
    </row>
    <row r="499" spans="2:24" x14ac:dyDescent="0.25">
      <c r="B499" s="4">
        <v>323</v>
      </c>
      <c r="C499" s="105" t="s">
        <v>138</v>
      </c>
      <c r="D499" s="23"/>
      <c r="E499" s="23"/>
      <c r="F499" s="23"/>
      <c r="G499" s="23"/>
      <c r="H499" s="23"/>
      <c r="I499" s="6"/>
      <c r="J499" s="117"/>
      <c r="K499" s="118"/>
    </row>
    <row r="500" spans="2:24" x14ac:dyDescent="0.25">
      <c r="B500" s="4">
        <v>324</v>
      </c>
      <c r="C500" s="105" t="s">
        <v>139</v>
      </c>
      <c r="D500" s="23"/>
      <c r="E500" s="23"/>
      <c r="F500" s="23"/>
      <c r="G500" s="23"/>
      <c r="H500" s="23"/>
      <c r="I500" s="6"/>
      <c r="J500" s="117"/>
      <c r="K500" s="118"/>
    </row>
    <row r="501" spans="2:24" x14ac:dyDescent="0.25">
      <c r="B501" s="4">
        <v>325</v>
      </c>
      <c r="C501" s="105" t="s">
        <v>135</v>
      </c>
      <c r="D501" s="23"/>
      <c r="E501" s="23"/>
      <c r="F501" s="23"/>
      <c r="G501" s="23"/>
      <c r="H501" s="23"/>
      <c r="I501" s="6"/>
      <c r="J501" s="117"/>
      <c r="K501" s="118"/>
    </row>
    <row r="502" spans="2:24" x14ac:dyDescent="0.25">
      <c r="C502" s="105" t="s">
        <v>136</v>
      </c>
      <c r="D502" s="23"/>
      <c r="E502" s="23"/>
      <c r="F502" s="23"/>
      <c r="G502" s="23"/>
      <c r="H502" s="23"/>
      <c r="I502" s="6"/>
      <c r="J502" s="117"/>
      <c r="K502" s="118"/>
    </row>
    <row r="503" spans="2:24" x14ac:dyDescent="0.25">
      <c r="B503" s="4">
        <v>435</v>
      </c>
      <c r="C503" s="105" t="s">
        <v>137</v>
      </c>
      <c r="D503" s="23"/>
      <c r="E503" s="23"/>
      <c r="F503" s="23"/>
      <c r="G503" s="23"/>
      <c r="H503" s="154" t="s">
        <v>149</v>
      </c>
      <c r="I503" s="155">
        <f>LEN(C504)</f>
        <v>0</v>
      </c>
      <c r="J503" s="117"/>
      <c r="K503" s="118"/>
    </row>
    <row r="504" spans="2:24" ht="70.900000000000006" customHeight="1" thickBot="1" x14ac:dyDescent="0.3">
      <c r="B504" s="4">
        <v>436</v>
      </c>
      <c r="C504" s="284"/>
      <c r="D504" s="285"/>
      <c r="E504" s="285"/>
      <c r="F504" s="285"/>
      <c r="G504" s="285"/>
      <c r="H504" s="285"/>
      <c r="I504" s="285"/>
      <c r="J504" s="285"/>
      <c r="K504" s="286"/>
      <c r="L504" s="4" t="str">
        <f>IF(J503&gt;0,SUBSTITUTE(C504,",",""),"0")</f>
        <v>0</v>
      </c>
    </row>
    <row r="505" spans="2:24" ht="15.75" thickBot="1" x14ac:dyDescent="0.3">
      <c r="B505" s="4">
        <v>437</v>
      </c>
      <c r="C505" s="45"/>
      <c r="D505" s="26"/>
      <c r="E505" s="26"/>
      <c r="F505" s="26"/>
      <c r="G505" s="26"/>
      <c r="H505" s="26"/>
      <c r="I505" s="2"/>
      <c r="J505" s="2"/>
      <c r="K505" s="223" t="str">
        <f>IF(K484="Y",IF(SUM(J490:J503)&gt;0,"","Method used. Must report student counts."),"")</f>
        <v/>
      </c>
    </row>
    <row r="506" spans="2:24" s="15" customFormat="1" ht="19.149999999999999" customHeight="1" x14ac:dyDescent="0.25">
      <c r="B506" s="4">
        <v>438</v>
      </c>
      <c r="C506" s="287" t="s">
        <v>4493</v>
      </c>
      <c r="D506" s="288"/>
      <c r="E506" s="288"/>
      <c r="F506" s="288"/>
      <c r="G506" s="288"/>
      <c r="H506" s="288"/>
      <c r="I506" s="288"/>
      <c r="J506" s="288"/>
      <c r="K506" s="136"/>
      <c r="L506" s="4"/>
      <c r="M506"/>
      <c r="N506"/>
      <c r="O506"/>
      <c r="P506"/>
      <c r="Q506"/>
      <c r="R506"/>
      <c r="S506"/>
      <c r="T506"/>
      <c r="U506"/>
      <c r="V506"/>
      <c r="W506"/>
      <c r="X506"/>
    </row>
    <row r="507" spans="2:24" s="7" customFormat="1" ht="30" customHeight="1" thickBot="1" x14ac:dyDescent="0.3">
      <c r="B507" s="4">
        <v>439</v>
      </c>
      <c r="C507" s="289"/>
      <c r="D507" s="290"/>
      <c r="E507" s="290"/>
      <c r="F507" s="290"/>
      <c r="G507" s="290"/>
      <c r="H507" s="290"/>
      <c r="I507" s="290"/>
      <c r="J507" s="290"/>
      <c r="K507" s="134"/>
      <c r="L507" s="4"/>
      <c r="M507"/>
      <c r="N507"/>
      <c r="O507"/>
      <c r="P507"/>
      <c r="Q507"/>
      <c r="R507"/>
      <c r="S507"/>
      <c r="T507"/>
      <c r="U507"/>
      <c r="V507"/>
      <c r="W507"/>
      <c r="X507"/>
    </row>
    <row r="508" spans="2:24" x14ac:dyDescent="0.25">
      <c r="B508" s="4">
        <v>440</v>
      </c>
      <c r="C508" s="47"/>
      <c r="K508" s="48"/>
    </row>
    <row r="509" spans="2:24" x14ac:dyDescent="0.25">
      <c r="B509" s="4">
        <v>445</v>
      </c>
      <c r="C509" s="86" t="s">
        <v>150</v>
      </c>
      <c r="D509" s="23"/>
      <c r="E509" s="23"/>
      <c r="F509" s="23"/>
      <c r="G509" s="23"/>
      <c r="H509" s="23"/>
      <c r="I509" s="6"/>
      <c r="J509" s="6"/>
      <c r="K509" s="135"/>
    </row>
    <row r="510" spans="2:24" x14ac:dyDescent="0.25">
      <c r="B510" s="4">
        <v>446</v>
      </c>
      <c r="C510" s="105" t="s">
        <v>119</v>
      </c>
      <c r="D510" s="23"/>
      <c r="E510" s="23"/>
      <c r="F510" s="23"/>
      <c r="G510" s="23"/>
      <c r="H510" s="23"/>
      <c r="I510" s="6"/>
      <c r="J510" s="196" t="s">
        <v>4454</v>
      </c>
      <c r="K510" s="143"/>
      <c r="L510" s="180">
        <f>IF(OR($L$9="APS",$L$9="PRRI"),K510,0)</f>
        <v>0</v>
      </c>
    </row>
    <row r="511" spans="2:24" x14ac:dyDescent="0.25">
      <c r="B511" s="4">
        <v>447</v>
      </c>
      <c r="C511" s="105" t="s">
        <v>120</v>
      </c>
      <c r="D511" s="23"/>
      <c r="E511" s="23"/>
      <c r="F511" s="23"/>
      <c r="G511" s="23"/>
      <c r="H511" s="23"/>
      <c r="I511" s="6"/>
      <c r="J511" s="196" t="s">
        <v>4454</v>
      </c>
      <c r="K511" s="143"/>
      <c r="L511" s="180">
        <f t="shared" ref="L511:L513" si="14">IF(OR($L$9="APS",$L$9="PRRI"),K511,0)</f>
        <v>0</v>
      </c>
    </row>
    <row r="512" spans="2:24" x14ac:dyDescent="0.25">
      <c r="B512" s="4">
        <v>448</v>
      </c>
      <c r="C512" s="105" t="s">
        <v>1997</v>
      </c>
      <c r="D512" s="23"/>
      <c r="E512" s="23"/>
      <c r="F512" s="23"/>
      <c r="G512" s="23"/>
      <c r="H512" s="23"/>
      <c r="I512" s="6"/>
      <c r="J512" s="196" t="s">
        <v>4454</v>
      </c>
      <c r="K512" s="143"/>
      <c r="L512" s="180">
        <f t="shared" si="14"/>
        <v>0</v>
      </c>
    </row>
    <row r="513" spans="2:24" x14ac:dyDescent="0.25">
      <c r="B513" s="4">
        <v>449</v>
      </c>
      <c r="C513" s="105" t="s">
        <v>121</v>
      </c>
      <c r="D513" s="23"/>
      <c r="E513" s="23"/>
      <c r="F513" s="23"/>
      <c r="G513" s="23"/>
      <c r="H513" s="23"/>
      <c r="I513" s="6"/>
      <c r="J513" s="196" t="s">
        <v>4454</v>
      </c>
      <c r="K513" s="143"/>
      <c r="L513" s="180">
        <f t="shared" si="14"/>
        <v>0</v>
      </c>
    </row>
    <row r="514" spans="2:24" ht="15.75" thickBot="1" x14ac:dyDescent="0.3">
      <c r="B514" s="4">
        <v>450</v>
      </c>
      <c r="C514" s="45"/>
      <c r="D514" s="26"/>
      <c r="E514" s="26"/>
      <c r="F514" s="26"/>
      <c r="G514" s="26"/>
      <c r="H514" s="26"/>
      <c r="I514" s="2"/>
      <c r="J514" s="2"/>
      <c r="K514" s="46"/>
    </row>
    <row r="515" spans="2:24" s="1" customFormat="1" ht="52.5" customHeight="1" thickBot="1" x14ac:dyDescent="0.3">
      <c r="B515" s="4">
        <v>451</v>
      </c>
      <c r="C515" s="291" t="s">
        <v>4416</v>
      </c>
      <c r="D515" s="292"/>
      <c r="E515" s="292"/>
      <c r="F515" s="292"/>
      <c r="G515" s="292"/>
      <c r="H515" s="292"/>
      <c r="I515" s="292"/>
      <c r="J515" s="292"/>
      <c r="K515" s="89"/>
      <c r="L515" s="4"/>
      <c r="M515"/>
      <c r="N515"/>
      <c r="O515"/>
      <c r="P515"/>
      <c r="Q515"/>
      <c r="R515"/>
      <c r="S515"/>
      <c r="T515"/>
      <c r="U515"/>
      <c r="V515"/>
      <c r="W515"/>
      <c r="X515"/>
    </row>
    <row r="516" spans="2:24" x14ac:dyDescent="0.25">
      <c r="B516" s="4">
        <v>452</v>
      </c>
      <c r="C516" s="128"/>
      <c r="D516" s="129"/>
      <c r="E516" s="129"/>
      <c r="F516" s="129"/>
      <c r="G516" s="129"/>
      <c r="H516" s="129"/>
      <c r="I516" s="130"/>
      <c r="J516" s="202" t="s">
        <v>4453</v>
      </c>
      <c r="K516" s="131"/>
    </row>
    <row r="517" spans="2:24" x14ac:dyDescent="0.25">
      <c r="B517" s="4">
        <v>453</v>
      </c>
      <c r="C517" s="156" t="s">
        <v>122</v>
      </c>
      <c r="D517" s="23"/>
      <c r="E517" s="23"/>
      <c r="F517" s="23"/>
      <c r="G517" s="23"/>
      <c r="H517" s="23"/>
      <c r="I517" s="196" t="s">
        <v>4454</v>
      </c>
      <c r="J517" s="196" t="str">
        <f>IFERROR(VLOOKUP($J$10,'LEA Grant Counts'!C:AI,28,),"")</f>
        <v/>
      </c>
      <c r="K517" s="143"/>
      <c r="L517" s="180">
        <f t="shared" ref="L517:L523" si="15">IF(OR($L$9="APS",$L$9="PRRI"),K517,0)</f>
        <v>0</v>
      </c>
    </row>
    <row r="518" spans="2:24" x14ac:dyDescent="0.25">
      <c r="B518" s="4">
        <v>454</v>
      </c>
      <c r="C518" s="156" t="s">
        <v>123</v>
      </c>
      <c r="D518" s="23"/>
      <c r="E518" s="23"/>
      <c r="F518" s="23"/>
      <c r="G518" s="23"/>
      <c r="H518" s="23"/>
      <c r="I518" s="196" t="s">
        <v>4454</v>
      </c>
      <c r="J518" s="196" t="str">
        <f>IFERROR(VLOOKUP($J$10,'LEA Grant Counts'!C:AI,29,),"")</f>
        <v/>
      </c>
      <c r="K518" s="143"/>
      <c r="L518" s="180">
        <f t="shared" si="15"/>
        <v>0</v>
      </c>
    </row>
    <row r="519" spans="2:24" x14ac:dyDescent="0.25">
      <c r="B519" s="4">
        <v>455</v>
      </c>
      <c r="C519" s="156" t="s">
        <v>124</v>
      </c>
      <c r="D519" s="23"/>
      <c r="E519" s="23"/>
      <c r="F519" s="23"/>
      <c r="G519" s="23"/>
      <c r="H519" s="23"/>
      <c r="I519" s="196" t="s">
        <v>4454</v>
      </c>
      <c r="J519" s="196" t="str">
        <f>IFERROR(VLOOKUP($J$10,'LEA Grant Counts'!C:AI,30,),"")</f>
        <v/>
      </c>
      <c r="K519" s="143"/>
      <c r="L519" s="180">
        <f t="shared" si="15"/>
        <v>0</v>
      </c>
    </row>
    <row r="520" spans="2:24" x14ac:dyDescent="0.25">
      <c r="B520" s="4">
        <v>456</v>
      </c>
      <c r="C520" s="156" t="s">
        <v>125</v>
      </c>
      <c r="D520" s="23"/>
      <c r="E520" s="23"/>
      <c r="F520" s="23"/>
      <c r="G520" s="23"/>
      <c r="H520" s="23"/>
      <c r="I520" s="196" t="s">
        <v>4454</v>
      </c>
      <c r="J520" s="196" t="str">
        <f>IFERROR(VLOOKUP($J$10,'LEA Grant Counts'!C:AI,31,),"")</f>
        <v/>
      </c>
      <c r="K520" s="143"/>
      <c r="L520" s="180">
        <f t="shared" si="15"/>
        <v>0</v>
      </c>
    </row>
    <row r="521" spans="2:24" x14ac:dyDescent="0.25">
      <c r="B521" s="4">
        <v>457</v>
      </c>
      <c r="C521" s="92" t="s">
        <v>4398</v>
      </c>
      <c r="D521" s="23"/>
      <c r="E521" s="23"/>
      <c r="F521" s="23"/>
      <c r="G521" s="23"/>
      <c r="H521" s="23"/>
      <c r="I521" s="196" t="s">
        <v>4454</v>
      </c>
      <c r="J521" s="196" t="str">
        <f>IFERROR(VLOOKUP($J$10,'LEA Grant Counts'!C:AI,32,),"")</f>
        <v/>
      </c>
      <c r="K521" s="143"/>
      <c r="L521" s="180">
        <f t="shared" si="15"/>
        <v>0</v>
      </c>
    </row>
    <row r="522" spans="2:24" x14ac:dyDescent="0.25">
      <c r="B522" s="4">
        <v>458</v>
      </c>
      <c r="C522" s="92" t="s">
        <v>4494</v>
      </c>
      <c r="D522" s="23"/>
      <c r="E522" s="23"/>
      <c r="F522" s="23"/>
      <c r="G522" s="23"/>
      <c r="H522" s="23"/>
      <c r="I522" s="196" t="s">
        <v>4454</v>
      </c>
      <c r="J522" s="196" t="str">
        <f>IFERROR(VLOOKUP($J$10,'LEA Grant Counts'!C:AI,33,),"")</f>
        <v/>
      </c>
      <c r="K522" s="143"/>
      <c r="L522" s="180">
        <f t="shared" si="15"/>
        <v>0</v>
      </c>
    </row>
    <row r="523" spans="2:24" x14ac:dyDescent="0.25">
      <c r="C523" s="92" t="s">
        <v>4495</v>
      </c>
      <c r="D523" s="23"/>
      <c r="E523" s="23"/>
      <c r="F523" s="23"/>
      <c r="G523" s="23"/>
      <c r="H523" s="23"/>
      <c r="I523" s="196" t="s">
        <v>4454</v>
      </c>
      <c r="J523" s="6"/>
      <c r="K523" s="143"/>
      <c r="L523" s="180">
        <f t="shared" si="15"/>
        <v>0</v>
      </c>
    </row>
    <row r="524" spans="2:24" x14ac:dyDescent="0.25">
      <c r="B524" s="4">
        <v>459</v>
      </c>
      <c r="C524" s="137" t="s">
        <v>126</v>
      </c>
      <c r="D524" s="23"/>
      <c r="E524" s="23"/>
      <c r="F524" s="23"/>
      <c r="G524" s="23"/>
      <c r="H524" s="23"/>
      <c r="I524" s="6"/>
      <c r="J524" s="6"/>
      <c r="K524" s="49"/>
    </row>
    <row r="525" spans="2:24" x14ac:dyDescent="0.25">
      <c r="C525" s="54"/>
      <c r="D525" s="23"/>
      <c r="E525" s="23"/>
      <c r="F525" s="23"/>
      <c r="G525" s="23"/>
      <c r="H525" s="23"/>
      <c r="I525" s="6"/>
      <c r="J525" s="6"/>
      <c r="K525" s="49"/>
    </row>
    <row r="546" spans="3:4" hidden="1" x14ac:dyDescent="0.25">
      <c r="C546" s="152" t="s">
        <v>103</v>
      </c>
      <c r="D546" s="152" t="s">
        <v>1983</v>
      </c>
    </row>
    <row r="547" spans="3:4" hidden="1" x14ac:dyDescent="0.25">
      <c r="C547" s="20" t="s">
        <v>104</v>
      </c>
      <c r="D547" s="172">
        <v>45107</v>
      </c>
    </row>
    <row r="548" spans="3:4" x14ac:dyDescent="0.25">
      <c r="D548" s="172"/>
    </row>
    <row r="549" spans="3:4" x14ac:dyDescent="0.25">
      <c r="D549" s="172"/>
    </row>
    <row r="550" spans="3:4" x14ac:dyDescent="0.25">
      <c r="D550" s="172"/>
    </row>
    <row r="551" spans="3:4" x14ac:dyDescent="0.25">
      <c r="D551" s="172"/>
    </row>
    <row r="552" spans="3:4" x14ac:dyDescent="0.25">
      <c r="D552" s="172"/>
    </row>
    <row r="553" spans="3:4" x14ac:dyDescent="0.25">
      <c r="D553" s="172"/>
    </row>
    <row r="554" spans="3:4" x14ac:dyDescent="0.25">
      <c r="D554" s="172"/>
    </row>
  </sheetData>
  <sheetProtection algorithmName="SHA-512" hashValue="weuo6oOHWGoZipJq6fuI4dYtAuNiB2FGKNJyyAtdnqPWiMSIYCY5QaW/cr4Re9bTrXZkE0ErJt82Gmmxk+jqUg==" saltValue="OQJNbAo8d4SU12VPjb/fQA==" spinCount="100000" sheet="1" objects="1" scenarios="1"/>
  <mergeCells count="67">
    <mergeCell ref="C458:J458"/>
    <mergeCell ref="C348:K348"/>
    <mergeCell ref="C267:K267"/>
    <mergeCell ref="C276:J276"/>
    <mergeCell ref="C403:K403"/>
    <mergeCell ref="C410:J410"/>
    <mergeCell ref="C427:K427"/>
    <mergeCell ref="C434:J434"/>
    <mergeCell ref="C451:K451"/>
    <mergeCell ref="C354:J354"/>
    <mergeCell ref="C355:J355"/>
    <mergeCell ref="C362:J362"/>
    <mergeCell ref="C379:K379"/>
    <mergeCell ref="C386:J386"/>
    <mergeCell ref="C284:K284"/>
    <mergeCell ref="C292:J292"/>
    <mergeCell ref="C504:K504"/>
    <mergeCell ref="C506:J506"/>
    <mergeCell ref="C507:J507"/>
    <mergeCell ref="C515:J515"/>
    <mergeCell ref="C475:K475"/>
    <mergeCell ref="C487:J487"/>
    <mergeCell ref="C303:J303"/>
    <mergeCell ref="C316:K316"/>
    <mergeCell ref="C318:J318"/>
    <mergeCell ref="C329:J329"/>
    <mergeCell ref="C330:J330"/>
    <mergeCell ref="C345:K345"/>
    <mergeCell ref="C347:J347"/>
    <mergeCell ref="C346:K346"/>
    <mergeCell ref="C261:J261"/>
    <mergeCell ref="C38:I38"/>
    <mergeCell ref="C103:J103"/>
    <mergeCell ref="C105:J105"/>
    <mergeCell ref="C106:J106"/>
    <mergeCell ref="J109:K109"/>
    <mergeCell ref="J110:K110"/>
    <mergeCell ref="J121:K121"/>
    <mergeCell ref="J132:K132"/>
    <mergeCell ref="J143:K143"/>
    <mergeCell ref="C244:J244"/>
    <mergeCell ref="C257:J257"/>
    <mergeCell ref="C65:I65"/>
    <mergeCell ref="J3:K3"/>
    <mergeCell ref="C5:K5"/>
    <mergeCell ref="J19:K19"/>
    <mergeCell ref="J20:K20"/>
    <mergeCell ref="J21:K21"/>
    <mergeCell ref="J9:K9"/>
    <mergeCell ref="J10:K10"/>
    <mergeCell ref="J11:K11"/>
    <mergeCell ref="J12:K12"/>
    <mergeCell ref="J16:K16"/>
    <mergeCell ref="J17:K17"/>
    <mergeCell ref="J18:K18"/>
    <mergeCell ref="J198:K198"/>
    <mergeCell ref="J15:K15"/>
    <mergeCell ref="C160:K160"/>
    <mergeCell ref="J13:K13"/>
    <mergeCell ref="J14:K14"/>
    <mergeCell ref="J107:K107"/>
    <mergeCell ref="K196:K197"/>
    <mergeCell ref="J156:K156"/>
    <mergeCell ref="C102:I102"/>
    <mergeCell ref="C158:K158"/>
    <mergeCell ref="C159:K159"/>
    <mergeCell ref="C32:I32"/>
  </mergeCells>
  <dataValidations xWindow="1132" yWindow="534" count="15">
    <dataValidation allowBlank="1" showErrorMessage="1" sqref="K482 K487" xr:uid="{5AB22462-CC73-429E-A06F-F884023E15C8}"/>
    <dataValidation type="list" allowBlank="1" showInputMessage="1" showErrorMessage="1" prompt="Select Y or N " sqref="K271" xr:uid="{B431A996-7A47-45F1-9BF8-4A465B797EDA}">
      <formula1>"Y,N"</formula1>
    </dataValidation>
    <dataValidation type="list" allowBlank="1" showInputMessage="1" showErrorMessage="1" prompt="Select Y or N" sqref="K37:K40 K81:K84 K305 K309:K315 K478 K358:K359 K382:K383 K406:K407 K430:K431 K454:K455 K484:K485 K245:K253 K277:K283 K259 K262:K266" xr:uid="{25A4F8A8-F783-403F-AB67-CF333A0450ED}">
      <formula1>"Y,N"</formula1>
    </dataValidation>
    <dataValidation operator="greaterThanOrEqual" allowBlank="1" showInputMessage="1" sqref="K290" xr:uid="{F0A96A02-DA9F-45B3-AC63-87983333057C}"/>
    <dataValidation type="decimal" operator="greaterThanOrEqual" allowBlank="1" showInputMessage="1" showErrorMessage="1" error="Input Limited to 1 Decimal Place!" sqref="K293:K301 K510:K513 K517:K523" xr:uid="{2A1C77CE-3E85-4A37-9000-E4B850303079}">
      <formula1>0</formula1>
    </dataValidation>
    <dataValidation type="whole" operator="greaterThanOrEqual" allowBlank="1" showInputMessage="1" showErrorMessage="1" error="In;ut Must Be A Whole Number!" sqref="K360:K361" xr:uid="{954B2DAF-AA86-467A-9153-C00E75CF6EA9}">
      <formula1>0</formula1>
    </dataValidation>
    <dataValidation type="whole" operator="greaterThanOrEqual" allowBlank="1" showInputMessage="1" showErrorMessage="1" error="Input Must Be A Whole Number!" sqref="J365:K378 K384:K385 J461:K474 K408:K409 J389:K402 K432:K433 J413:K426 K456:K457 J437:K450 J490:K503" xr:uid="{C7A6CE87-0F77-466C-8EE0-66A7FF331CCF}">
      <formula1>0</formula1>
    </dataValidation>
    <dataValidation type="whole" operator="greaterThanOrEqual" allowBlank="1" showErrorMessage="1" error="Input Must Be A Whole Number!" sqref="K479:K481 K486" xr:uid="{FBFFD5AF-2905-4DB0-AEB8-0F54D149564D}">
      <formula1>0</formula1>
    </dataValidation>
    <dataValidation type="decimal" operator="greaterThanOrEqual" allowBlank="1" showInputMessage="1" showErrorMessage="1" error="Value must be at least $1. If $0, leave blank." sqref="H111:K119 H122:K130 H133:K141 H144:K152" xr:uid="{8984A85C-8680-4C95-B4EB-C63BC10D91D4}">
      <formula1>1</formula1>
    </dataValidation>
    <dataValidation type="decimal" operator="greaterThanOrEqual" allowBlank="1" showInputMessage="1" showErrorMessage="1" error="Remaining value cannot be less than $0." sqref="K88" xr:uid="{6618A940-1D55-44FF-BC07-6EC212A81247}">
      <formula1>0</formula1>
    </dataValidation>
    <dataValidation type="decimal" allowBlank="1" showInputMessage="1" showErrorMessage="1" sqref="K49:K53" xr:uid="{D05C214B-7D75-463C-9E40-8968EB503C3F}">
      <formula1>0</formula1>
      <formula2>100</formula2>
    </dataValidation>
    <dataValidation type="decimal" allowBlank="1" showInputMessage="1" showErrorMessage="1" error="Percentage must be between 0 and 100." sqref="K91:K95" xr:uid="{1A61C110-7900-410D-9622-6F51B0B5965C}">
      <formula1>0</formula1>
      <formula2>100</formula2>
    </dataValidation>
    <dataValidation type="decimal" operator="greaterThanOrEqual" allowBlank="1" showInputMessage="1" showErrorMessage="1" error="Remaining amount cannot be less than $0." sqref="K46" xr:uid="{ECA73421-0BAC-4F8A-BBEE-E5BBFB802430}">
      <formula1>0</formula1>
    </dataValidation>
    <dataValidation type="decimal" operator="greaterThanOrEqual" allowBlank="1" showInputMessage="1" showErrorMessage="1" sqref="K205 K219 K233" xr:uid="{95015F1B-93D8-41E3-9398-4FB6CDC78527}">
      <formula1>0</formula1>
    </dataValidation>
    <dataValidation type="decimal" operator="greaterThanOrEqual" allowBlank="1" showInputMessage="1" showErrorMessage="1" error="Input must be a Number!" sqref="K331:K344" xr:uid="{C2AF28DC-6702-4645-A0CA-13311E1297DD}">
      <formula1>0</formula1>
    </dataValidation>
  </dataValidations>
  <pageMargins left="0.7" right="0.7" top="0.75" bottom="0.75" header="0.3" footer="0.3"/>
  <pageSetup scale="70" fitToHeight="0" orientation="landscape" r:id="rId1"/>
  <headerFooter>
    <oddFooter>&amp;C&amp;P of &amp;N&amp;R&amp;D</oddFooter>
  </headerFooter>
  <extLst>
    <ext xmlns:x14="http://schemas.microsoft.com/office/spreadsheetml/2009/9/main" uri="{CCE6A557-97BC-4b89-ADB6-D9C93CAAB3DF}">
      <x14:dataValidations xmlns:xm="http://schemas.microsoft.com/office/excel/2006/main" xWindow="1132" yWindow="534" count="1">
        <x14:dataValidation type="list" allowBlank="1" xr:uid="{1D861855-13A8-4F5D-987C-B00DAA9A88F8}">
          <x14:formula1>
            <xm:f>'LEA Grant Counts'!$B$5:$B$828</xm:f>
          </x14:formula1>
          <xm:sqref>J9:K9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5F22B-F4F4-48B3-AFDC-526FBC879449}">
  <dimension ref="A1:U546"/>
  <sheetViews>
    <sheetView zoomScaleNormal="100" workbookViewId="0">
      <pane ySplit="1" topLeftCell="A2" activePane="bottomLeft" state="frozen"/>
      <selection pane="bottomLeft" activeCell="H325" sqref="H325"/>
    </sheetView>
  </sheetViews>
  <sheetFormatPr defaultColWidth="15.85546875" defaultRowHeight="15" x14ac:dyDescent="0.25"/>
  <cols>
    <col min="1" max="1" width="17" style="169" bestFit="1" customWidth="1"/>
    <col min="2" max="2" width="21.7109375" style="169" bestFit="1" customWidth="1"/>
    <col min="3" max="3" width="23" style="169" bestFit="1" customWidth="1"/>
    <col min="4" max="4" width="42.28515625" style="169" customWidth="1"/>
    <col min="5" max="5" width="44.28515625" style="169" customWidth="1"/>
    <col min="6" max="6" width="17" style="169" bestFit="1" customWidth="1"/>
    <col min="7" max="7" width="20.140625" style="169" customWidth="1"/>
    <col min="8" max="8" width="20.140625" style="184" customWidth="1"/>
    <col min="9" max="9" width="20.140625" style="178" customWidth="1"/>
    <col min="10" max="15" width="20.140625" style="169" customWidth="1"/>
    <col min="16" max="17" width="21.28515625" style="169" bestFit="1" customWidth="1"/>
    <col min="18" max="18" width="67" style="169" bestFit="1" customWidth="1"/>
    <col min="19" max="16384" width="15.85546875" style="169"/>
  </cols>
  <sheetData>
    <row r="1" spans="1:21" s="170" customFormat="1" x14ac:dyDescent="0.25">
      <c r="A1" s="170" t="s">
        <v>1822</v>
      </c>
      <c r="B1" s="170" t="s">
        <v>1823</v>
      </c>
      <c r="C1" s="170" t="s">
        <v>1826</v>
      </c>
      <c r="D1" s="170" t="s">
        <v>1827</v>
      </c>
      <c r="E1" s="170" t="s">
        <v>1828</v>
      </c>
      <c r="F1" s="170" t="s">
        <v>1825</v>
      </c>
      <c r="G1" s="174" t="s">
        <v>1976</v>
      </c>
      <c r="H1" s="185" t="s">
        <v>1977</v>
      </c>
      <c r="I1" s="177" t="s">
        <v>1978</v>
      </c>
      <c r="J1" s="174" t="s">
        <v>1979</v>
      </c>
      <c r="K1" s="171" t="s">
        <v>1829</v>
      </c>
      <c r="L1" s="171" t="s">
        <v>1830</v>
      </c>
      <c r="M1" s="171" t="s">
        <v>1831</v>
      </c>
      <c r="N1" s="171" t="s">
        <v>1832</v>
      </c>
      <c r="O1" s="171" t="s">
        <v>1833</v>
      </c>
      <c r="P1" s="170" t="s">
        <v>1834</v>
      </c>
      <c r="Q1" s="170" t="s">
        <v>1835</v>
      </c>
      <c r="R1" s="170" t="s">
        <v>1824</v>
      </c>
      <c r="S1" s="170" t="s">
        <v>1980</v>
      </c>
      <c r="T1" s="170" t="s">
        <v>1981</v>
      </c>
      <c r="U1" s="170" t="s">
        <v>1982</v>
      </c>
    </row>
    <row r="2" spans="1:21" customFormat="1" x14ac:dyDescent="0.25">
      <c r="A2" t="str">
        <f>'LEA Report Page'!$J$10</f>
        <v/>
      </c>
      <c r="B2" s="173">
        <f>'LEA Report Page'!$L$11</f>
        <v>45107</v>
      </c>
      <c r="C2" s="169" t="s">
        <v>1837</v>
      </c>
      <c r="D2" s="169" t="s">
        <v>1838</v>
      </c>
      <c r="E2" s="169" t="s">
        <v>1839</v>
      </c>
      <c r="F2" t="s">
        <v>1836</v>
      </c>
      <c r="G2" s="175"/>
      <c r="H2" s="184"/>
      <c r="I2" s="178"/>
      <c r="J2" s="176" t="s">
        <v>1984</v>
      </c>
      <c r="K2" s="169"/>
      <c r="L2" s="169"/>
      <c r="M2" s="169"/>
      <c r="N2" s="169"/>
      <c r="O2" s="169"/>
      <c r="U2" s="169">
        <f>'LEA Report Page'!J16</f>
        <v>0</v>
      </c>
    </row>
    <row r="3" spans="1:21" customFormat="1" x14ac:dyDescent="0.25">
      <c r="A3" t="str">
        <f>'LEA Report Page'!$J$10</f>
        <v/>
      </c>
      <c r="B3" s="173">
        <f>'LEA Report Page'!$L$11</f>
        <v>45107</v>
      </c>
      <c r="C3" s="169" t="s">
        <v>1837</v>
      </c>
      <c r="D3" s="169" t="s">
        <v>1838</v>
      </c>
      <c r="E3" s="169" t="s">
        <v>1840</v>
      </c>
      <c r="F3" t="s">
        <v>1836</v>
      </c>
      <c r="G3" s="175"/>
      <c r="H3" s="184"/>
      <c r="I3" s="178"/>
      <c r="J3" s="176" t="s">
        <v>1984</v>
      </c>
      <c r="K3" s="169"/>
      <c r="L3" s="169"/>
      <c r="M3" s="169"/>
      <c r="N3" s="169"/>
      <c r="O3" s="169"/>
      <c r="U3" s="169">
        <f>'LEA Report Page'!J17</f>
        <v>0</v>
      </c>
    </row>
    <row r="4" spans="1:21" customFormat="1" x14ac:dyDescent="0.25">
      <c r="A4" t="str">
        <f>'LEA Report Page'!$J$10</f>
        <v/>
      </c>
      <c r="B4" s="173">
        <f>'LEA Report Page'!$L$11</f>
        <v>45107</v>
      </c>
      <c r="C4" s="169" t="s">
        <v>1837</v>
      </c>
      <c r="D4" s="169" t="s">
        <v>1838</v>
      </c>
      <c r="E4" s="169" t="s">
        <v>1841</v>
      </c>
      <c r="F4" t="s">
        <v>1836</v>
      </c>
      <c r="G4" s="175"/>
      <c r="H4" s="184"/>
      <c r="I4" s="178"/>
      <c r="J4" s="176" t="s">
        <v>1984</v>
      </c>
      <c r="K4" s="169"/>
      <c r="L4" s="169"/>
      <c r="M4" s="169"/>
      <c r="N4" s="169"/>
      <c r="O4" s="169"/>
      <c r="U4" s="169">
        <f>'LEA Report Page'!J18</f>
        <v>0</v>
      </c>
    </row>
    <row r="5" spans="1:21" customFormat="1" x14ac:dyDescent="0.25">
      <c r="A5" t="str">
        <f>'LEA Report Page'!$J$10</f>
        <v/>
      </c>
      <c r="B5" s="173">
        <f>'LEA Report Page'!$L$11</f>
        <v>45107</v>
      </c>
      <c r="C5" s="169" t="s">
        <v>1837</v>
      </c>
      <c r="D5" s="169" t="s">
        <v>1838</v>
      </c>
      <c r="E5" s="169" t="s">
        <v>1842</v>
      </c>
      <c r="F5" t="s">
        <v>1836</v>
      </c>
      <c r="G5" s="175"/>
      <c r="H5" s="184"/>
      <c r="I5" s="178"/>
      <c r="J5" s="176" t="s">
        <v>1984</v>
      </c>
      <c r="K5" s="169"/>
      <c r="L5" s="169"/>
      <c r="M5" s="169"/>
      <c r="N5" s="169"/>
      <c r="O5" s="169"/>
      <c r="U5" s="169">
        <f>'LEA Report Page'!J19</f>
        <v>0</v>
      </c>
    </row>
    <row r="6" spans="1:21" customFormat="1" x14ac:dyDescent="0.25">
      <c r="A6" t="str">
        <f>'LEA Report Page'!$J$10</f>
        <v/>
      </c>
      <c r="B6" s="173">
        <f>'LEA Report Page'!$L$11</f>
        <v>45107</v>
      </c>
      <c r="C6" s="169" t="s">
        <v>1837</v>
      </c>
      <c r="D6" s="169" t="s">
        <v>1838</v>
      </c>
      <c r="E6" s="169" t="s">
        <v>1843</v>
      </c>
      <c r="F6" t="s">
        <v>1836</v>
      </c>
      <c r="G6" s="175"/>
      <c r="H6" s="184"/>
      <c r="I6" s="178"/>
      <c r="J6" s="176" t="s">
        <v>1984</v>
      </c>
      <c r="K6" s="169"/>
      <c r="L6" s="169"/>
      <c r="M6" s="169"/>
      <c r="N6" s="169"/>
      <c r="O6" s="169"/>
      <c r="U6" s="169">
        <f>'LEA Report Page'!J20</f>
        <v>0</v>
      </c>
    </row>
    <row r="7" spans="1:21" customFormat="1" x14ac:dyDescent="0.25">
      <c r="A7" t="str">
        <f>'LEA Report Page'!$J$10</f>
        <v/>
      </c>
      <c r="B7" s="173">
        <f>'LEA Report Page'!$L$11</f>
        <v>45107</v>
      </c>
      <c r="C7" s="169" t="s">
        <v>1837</v>
      </c>
      <c r="D7" s="169" t="s">
        <v>1838</v>
      </c>
      <c r="E7" s="169" t="s">
        <v>1844</v>
      </c>
      <c r="F7" t="s">
        <v>1836</v>
      </c>
      <c r="G7" s="175"/>
      <c r="H7" s="184"/>
      <c r="I7" s="178"/>
      <c r="J7" s="176" t="s">
        <v>1984</v>
      </c>
      <c r="K7" s="169"/>
      <c r="L7" s="169"/>
      <c r="M7" s="169"/>
      <c r="N7" s="169"/>
      <c r="O7" s="169"/>
      <c r="U7" s="169">
        <f>'LEA Report Page'!J21</f>
        <v>0</v>
      </c>
    </row>
    <row r="8" spans="1:21" x14ac:dyDescent="0.25">
      <c r="A8" t="str">
        <f>'LEA Report Page'!$J$10</f>
        <v/>
      </c>
      <c r="B8" s="173">
        <f>'LEA Report Page'!$L$11</f>
        <v>45107</v>
      </c>
      <c r="C8" s="169" t="s">
        <v>1837</v>
      </c>
      <c r="D8" s="169" t="s">
        <v>1846</v>
      </c>
      <c r="E8" s="169" t="s">
        <v>1847</v>
      </c>
      <c r="F8" s="169" t="s">
        <v>1845</v>
      </c>
      <c r="G8" s="175"/>
      <c r="H8" s="184">
        <f>'LEA Report Page'!K31</f>
        <v>0</v>
      </c>
      <c r="P8"/>
      <c r="Q8"/>
    </row>
    <row r="9" spans="1:21" x14ac:dyDescent="0.25">
      <c r="A9" t="str">
        <f>'LEA Report Page'!$J$10</f>
        <v/>
      </c>
      <c r="B9" s="173">
        <f>'LEA Report Page'!$L$11</f>
        <v>45107</v>
      </c>
      <c r="C9" s="169" t="s">
        <v>1837</v>
      </c>
      <c r="D9" s="169" t="s">
        <v>1846</v>
      </c>
      <c r="E9" s="169" t="s">
        <v>1848</v>
      </c>
      <c r="F9" s="169" t="s">
        <v>1845</v>
      </c>
      <c r="G9" s="175"/>
      <c r="H9" s="184">
        <f>'LEA Report Page'!K34</f>
        <v>0</v>
      </c>
      <c r="P9"/>
      <c r="Q9"/>
    </row>
    <row r="10" spans="1:21" x14ac:dyDescent="0.25">
      <c r="A10" t="str">
        <f>'LEA Report Page'!$J$10</f>
        <v/>
      </c>
      <c r="B10" s="173">
        <f>'LEA Report Page'!$L$11</f>
        <v>45107</v>
      </c>
      <c r="C10" s="169" t="s">
        <v>1837</v>
      </c>
      <c r="D10" s="169" t="s">
        <v>1846</v>
      </c>
      <c r="E10" s="169" t="s">
        <v>1849</v>
      </c>
      <c r="F10" t="s">
        <v>1836</v>
      </c>
      <c r="G10" s="175"/>
      <c r="J10" t="str">
        <f>'LEA Report Page'!L37</f>
        <v>N</v>
      </c>
      <c r="P10"/>
      <c r="Q10"/>
    </row>
    <row r="11" spans="1:21" x14ac:dyDescent="0.25">
      <c r="A11" t="str">
        <f>'LEA Report Page'!$J$10</f>
        <v/>
      </c>
      <c r="B11" s="173">
        <f>'LEA Report Page'!$L$11</f>
        <v>45107</v>
      </c>
      <c r="C11" s="169" t="s">
        <v>1837</v>
      </c>
      <c r="D11" s="169" t="s">
        <v>1846</v>
      </c>
      <c r="E11" s="169" t="s">
        <v>1850</v>
      </c>
      <c r="F11" t="s">
        <v>1836</v>
      </c>
      <c r="G11" s="175"/>
      <c r="J11" t="str">
        <f>'LEA Report Page'!L38</f>
        <v>N</v>
      </c>
      <c r="P11"/>
      <c r="Q11"/>
    </row>
    <row r="12" spans="1:21" x14ac:dyDescent="0.25">
      <c r="A12" t="str">
        <f>'LEA Report Page'!$J$10</f>
        <v/>
      </c>
      <c r="B12" s="173">
        <f>'LEA Report Page'!$L$11</f>
        <v>45107</v>
      </c>
      <c r="C12" s="169" t="s">
        <v>1837</v>
      </c>
      <c r="D12" s="169" t="s">
        <v>1846</v>
      </c>
      <c r="E12" s="169" t="s">
        <v>1851</v>
      </c>
      <c r="F12" t="s">
        <v>1836</v>
      </c>
      <c r="G12" s="175"/>
      <c r="J12" t="str">
        <f>'LEA Report Page'!L39</f>
        <v>N</v>
      </c>
      <c r="P12"/>
      <c r="Q12"/>
    </row>
    <row r="13" spans="1:21" x14ac:dyDescent="0.25">
      <c r="A13" t="str">
        <f>'LEA Report Page'!$J$10</f>
        <v/>
      </c>
      <c r="B13" s="173">
        <f>'LEA Report Page'!$L$11</f>
        <v>45107</v>
      </c>
      <c r="C13" s="169" t="s">
        <v>1837</v>
      </c>
      <c r="D13" s="169" t="s">
        <v>1846</v>
      </c>
      <c r="E13" s="169" t="s">
        <v>1852</v>
      </c>
      <c r="F13" t="s">
        <v>1836</v>
      </c>
      <c r="G13" s="175"/>
      <c r="J13" t="str">
        <f>'LEA Report Page'!L40</f>
        <v>N</v>
      </c>
      <c r="P13"/>
      <c r="Q13"/>
    </row>
    <row r="14" spans="1:21" x14ac:dyDescent="0.25">
      <c r="A14" t="str">
        <f>'LEA Report Page'!$J$10</f>
        <v/>
      </c>
      <c r="B14" s="173">
        <f>'LEA Report Page'!$L$11</f>
        <v>45107</v>
      </c>
      <c r="C14" s="169" t="s">
        <v>1837</v>
      </c>
      <c r="D14" s="169" t="s">
        <v>1854</v>
      </c>
      <c r="E14" s="169" t="s">
        <v>1986</v>
      </c>
      <c r="F14" s="169" t="s">
        <v>1845</v>
      </c>
      <c r="G14" s="175"/>
      <c r="H14" s="184">
        <f>'LEA Report Page'!K44</f>
        <v>0</v>
      </c>
      <c r="P14"/>
      <c r="Q14"/>
    </row>
    <row r="15" spans="1:21" x14ac:dyDescent="0.25">
      <c r="A15" t="str">
        <f>'LEA Report Page'!$J$10</f>
        <v/>
      </c>
      <c r="B15" s="173">
        <f>'LEA Report Page'!$L$11</f>
        <v>45107</v>
      </c>
      <c r="C15" s="169" t="s">
        <v>1837</v>
      </c>
      <c r="D15" s="169" t="s">
        <v>1854</v>
      </c>
      <c r="E15" s="169" t="s">
        <v>1849</v>
      </c>
      <c r="F15" s="169" t="s">
        <v>1853</v>
      </c>
      <c r="G15" s="175"/>
      <c r="I15" s="178">
        <f>('LEA Report Page'!L49)*100</f>
        <v>0</v>
      </c>
      <c r="P15"/>
      <c r="Q15"/>
    </row>
    <row r="16" spans="1:21" x14ac:dyDescent="0.25">
      <c r="A16" t="str">
        <f>'LEA Report Page'!$J$10</f>
        <v/>
      </c>
      <c r="B16" s="173">
        <f>'LEA Report Page'!$L$11</f>
        <v>45107</v>
      </c>
      <c r="C16" s="169" t="s">
        <v>1837</v>
      </c>
      <c r="D16" s="169" t="s">
        <v>1854</v>
      </c>
      <c r="E16" s="169" t="s">
        <v>1850</v>
      </c>
      <c r="F16" s="169" t="s">
        <v>1853</v>
      </c>
      <c r="G16" s="175"/>
      <c r="I16" s="178">
        <f>('LEA Report Page'!L50)*100</f>
        <v>0</v>
      </c>
      <c r="P16"/>
      <c r="Q16"/>
    </row>
    <row r="17" spans="1:17" x14ac:dyDescent="0.25">
      <c r="A17" t="str">
        <f>'LEA Report Page'!$J$10</f>
        <v/>
      </c>
      <c r="B17" s="173">
        <f>'LEA Report Page'!$L$11</f>
        <v>45107</v>
      </c>
      <c r="C17" s="169" t="s">
        <v>1837</v>
      </c>
      <c r="D17" s="169" t="s">
        <v>1854</v>
      </c>
      <c r="E17" s="169" t="s">
        <v>1851</v>
      </c>
      <c r="F17" s="169" t="s">
        <v>1853</v>
      </c>
      <c r="G17" s="175"/>
      <c r="I17" s="178">
        <f>('LEA Report Page'!L51)*100</f>
        <v>0</v>
      </c>
      <c r="P17"/>
      <c r="Q17"/>
    </row>
    <row r="18" spans="1:17" x14ac:dyDescent="0.25">
      <c r="A18" t="str">
        <f>'LEA Report Page'!$J$10</f>
        <v/>
      </c>
      <c r="B18" s="173">
        <f>'LEA Report Page'!$L$11</f>
        <v>45107</v>
      </c>
      <c r="C18" s="169" t="s">
        <v>1837</v>
      </c>
      <c r="D18" s="169" t="s">
        <v>1854</v>
      </c>
      <c r="E18" s="169" t="s">
        <v>1852</v>
      </c>
      <c r="F18" s="169" t="s">
        <v>1853</v>
      </c>
      <c r="G18" s="175"/>
      <c r="I18" s="178">
        <f>('LEA Report Page'!L52)*100</f>
        <v>0</v>
      </c>
      <c r="P18"/>
      <c r="Q18"/>
    </row>
    <row r="19" spans="1:17" x14ac:dyDescent="0.25">
      <c r="A19" t="str">
        <f>'LEA Report Page'!$J$10</f>
        <v/>
      </c>
      <c r="B19" s="173">
        <f>'LEA Report Page'!$L$11</f>
        <v>45107</v>
      </c>
      <c r="C19" s="169" t="s">
        <v>1837</v>
      </c>
      <c r="D19" s="169" t="s">
        <v>1854</v>
      </c>
      <c r="E19" s="169" t="s">
        <v>1855</v>
      </c>
      <c r="F19" s="169" t="s">
        <v>1853</v>
      </c>
      <c r="G19" s="175"/>
      <c r="I19" s="178">
        <f>('LEA Report Page'!L53)*100</f>
        <v>0</v>
      </c>
      <c r="P19"/>
      <c r="Q19"/>
    </row>
    <row r="20" spans="1:17" x14ac:dyDescent="0.25">
      <c r="A20" t="str">
        <f>'LEA Report Page'!$J$10</f>
        <v/>
      </c>
      <c r="B20" s="173">
        <f>'LEA Report Page'!$L$11</f>
        <v>45107</v>
      </c>
      <c r="C20" s="169" t="s">
        <v>1837</v>
      </c>
      <c r="D20" s="169" t="s">
        <v>1856</v>
      </c>
      <c r="E20" s="169" t="s">
        <v>1857</v>
      </c>
      <c r="F20" s="169" t="s">
        <v>1845</v>
      </c>
      <c r="G20" s="175"/>
      <c r="H20" s="184">
        <f>'LEA Report Page'!K60</f>
        <v>0</v>
      </c>
      <c r="P20"/>
      <c r="Q20"/>
    </row>
    <row r="21" spans="1:17" x14ac:dyDescent="0.25">
      <c r="A21" t="str">
        <f>'LEA Report Page'!$J$10</f>
        <v/>
      </c>
      <c r="B21" s="173">
        <f>'LEA Report Page'!$L$11</f>
        <v>45107</v>
      </c>
      <c r="C21" s="169" t="s">
        <v>1837</v>
      </c>
      <c r="D21" s="169" t="s">
        <v>1856</v>
      </c>
      <c r="E21" s="169" t="s">
        <v>1858</v>
      </c>
      <c r="F21" s="169" t="s">
        <v>1845</v>
      </c>
      <c r="G21" s="175"/>
      <c r="H21" s="184">
        <f>'LEA Report Page'!K61</f>
        <v>0</v>
      </c>
      <c r="P21"/>
      <c r="Q21"/>
    </row>
    <row r="22" spans="1:17" x14ac:dyDescent="0.25">
      <c r="A22" t="str">
        <f>'LEA Report Page'!$J$10</f>
        <v/>
      </c>
      <c r="B22" s="173">
        <f>'LEA Report Page'!$L$11</f>
        <v>45107</v>
      </c>
      <c r="C22" s="169" t="s">
        <v>1837</v>
      </c>
      <c r="D22" s="169" t="s">
        <v>1856</v>
      </c>
      <c r="E22" s="169" t="s">
        <v>1859</v>
      </c>
      <c r="F22" s="169" t="s">
        <v>1845</v>
      </c>
      <c r="G22" s="175"/>
      <c r="H22" s="184">
        <f>'LEA Report Page'!K62</f>
        <v>0</v>
      </c>
      <c r="P22"/>
      <c r="Q22"/>
    </row>
    <row r="23" spans="1:17" x14ac:dyDescent="0.25">
      <c r="A23" t="str">
        <f>'LEA Report Page'!$J$10</f>
        <v/>
      </c>
      <c r="B23" s="173">
        <f>'LEA Report Page'!$L$11</f>
        <v>45107</v>
      </c>
      <c r="C23" s="169" t="s">
        <v>1837</v>
      </c>
      <c r="D23" s="169" t="s">
        <v>1856</v>
      </c>
      <c r="E23" s="169" t="s">
        <v>1860</v>
      </c>
      <c r="F23" s="169" t="s">
        <v>1845</v>
      </c>
      <c r="G23" s="175"/>
      <c r="H23" s="184">
        <f>'LEA Report Page'!K63</f>
        <v>0</v>
      </c>
      <c r="P23"/>
      <c r="Q23"/>
    </row>
    <row r="24" spans="1:17" x14ac:dyDescent="0.25">
      <c r="A24" t="str">
        <f>'LEA Report Page'!$J$10</f>
        <v/>
      </c>
      <c r="B24" s="173">
        <f>'LEA Report Page'!$L$11</f>
        <v>45107</v>
      </c>
      <c r="C24" s="169" t="s">
        <v>1837</v>
      </c>
      <c r="D24" s="169" t="s">
        <v>1856</v>
      </c>
      <c r="E24" s="169" t="s">
        <v>1861</v>
      </c>
      <c r="F24" s="169" t="s">
        <v>1845</v>
      </c>
      <c r="G24" s="175"/>
      <c r="H24" s="184">
        <f>'LEA Report Page'!K67</f>
        <v>0</v>
      </c>
      <c r="P24"/>
      <c r="Q24"/>
    </row>
    <row r="25" spans="1:17" x14ac:dyDescent="0.25">
      <c r="A25" t="str">
        <f>'LEA Report Page'!$J$10</f>
        <v/>
      </c>
      <c r="B25" s="173">
        <f>'LEA Report Page'!$L$11</f>
        <v>45107</v>
      </c>
      <c r="C25" s="169" t="s">
        <v>1837</v>
      </c>
      <c r="D25" s="169" t="s">
        <v>1856</v>
      </c>
      <c r="E25" s="169" t="s">
        <v>1862</v>
      </c>
      <c r="F25" s="169" t="s">
        <v>1845</v>
      </c>
      <c r="G25" s="175"/>
      <c r="H25" s="184">
        <f>'LEA Report Page'!K68</f>
        <v>0</v>
      </c>
      <c r="P25"/>
      <c r="Q25"/>
    </row>
    <row r="26" spans="1:17" x14ac:dyDescent="0.25">
      <c r="A26" t="str">
        <f>'LEA Report Page'!$J$10</f>
        <v/>
      </c>
      <c r="B26" s="173">
        <f>'LEA Report Page'!$L$11</f>
        <v>45107</v>
      </c>
      <c r="C26" s="169" t="s">
        <v>1837</v>
      </c>
      <c r="D26" s="169" t="s">
        <v>1856</v>
      </c>
      <c r="E26" s="169" t="s">
        <v>1863</v>
      </c>
      <c r="F26" s="169" t="s">
        <v>1845</v>
      </c>
      <c r="G26" s="175"/>
      <c r="H26" s="184">
        <f>'LEA Report Page'!K69</f>
        <v>0</v>
      </c>
      <c r="P26"/>
      <c r="Q26"/>
    </row>
    <row r="27" spans="1:17" x14ac:dyDescent="0.25">
      <c r="A27" t="str">
        <f>'LEA Report Page'!$J$10</f>
        <v/>
      </c>
      <c r="B27" s="173">
        <f>'LEA Report Page'!$L$11</f>
        <v>45107</v>
      </c>
      <c r="C27" s="169" t="s">
        <v>1837</v>
      </c>
      <c r="D27" s="169" t="s">
        <v>1856</v>
      </c>
      <c r="E27" s="169" t="s">
        <v>1864</v>
      </c>
      <c r="F27" s="169" t="s">
        <v>1845</v>
      </c>
      <c r="G27" s="175"/>
      <c r="H27" s="184">
        <f>'LEA Report Page'!K70</f>
        <v>0</v>
      </c>
      <c r="P27"/>
      <c r="Q27"/>
    </row>
    <row r="28" spans="1:17" x14ac:dyDescent="0.25">
      <c r="A28" t="str">
        <f>'LEA Report Page'!$J$10</f>
        <v/>
      </c>
      <c r="B28" s="173">
        <f>'LEA Report Page'!$L$11</f>
        <v>45107</v>
      </c>
      <c r="C28" s="169" t="s">
        <v>1837</v>
      </c>
      <c r="D28" s="169" t="s">
        <v>1865</v>
      </c>
      <c r="E28" s="169" t="s">
        <v>1847</v>
      </c>
      <c r="F28" s="169" t="s">
        <v>1845</v>
      </c>
      <c r="G28" s="175"/>
      <c r="H28" s="184">
        <f>'LEA Report Page'!K76</f>
        <v>0</v>
      </c>
      <c r="P28"/>
      <c r="Q28"/>
    </row>
    <row r="29" spans="1:17" x14ac:dyDescent="0.25">
      <c r="A29" t="str">
        <f>'LEA Report Page'!$J$10</f>
        <v/>
      </c>
      <c r="B29" s="173">
        <f>'LEA Report Page'!$L$11</f>
        <v>45107</v>
      </c>
      <c r="C29" s="169" t="s">
        <v>1837</v>
      </c>
      <c r="D29" s="169" t="s">
        <v>1865</v>
      </c>
      <c r="E29" s="169" t="s">
        <v>1848</v>
      </c>
      <c r="F29" s="169" t="s">
        <v>1845</v>
      </c>
      <c r="G29" s="175"/>
      <c r="H29" s="184">
        <f>'LEA Report Page'!K78</f>
        <v>0</v>
      </c>
      <c r="P29"/>
      <c r="Q29"/>
    </row>
    <row r="30" spans="1:17" x14ac:dyDescent="0.25">
      <c r="A30" t="str">
        <f>'LEA Report Page'!$J$10</f>
        <v/>
      </c>
      <c r="B30" s="173">
        <f>'LEA Report Page'!$L$11</f>
        <v>45107</v>
      </c>
      <c r="C30" s="169" t="s">
        <v>1837</v>
      </c>
      <c r="D30" s="169" t="s">
        <v>1865</v>
      </c>
      <c r="E30" s="169" t="s">
        <v>1849</v>
      </c>
      <c r="F30" t="s">
        <v>1836</v>
      </c>
      <c r="G30" s="175"/>
      <c r="J30" t="str">
        <f>'LEA Report Page'!L81</f>
        <v>N</v>
      </c>
      <c r="P30"/>
      <c r="Q30"/>
    </row>
    <row r="31" spans="1:17" x14ac:dyDescent="0.25">
      <c r="A31" t="str">
        <f>'LEA Report Page'!$J$10</f>
        <v/>
      </c>
      <c r="B31" s="173">
        <f>'LEA Report Page'!$L$11</f>
        <v>45107</v>
      </c>
      <c r="C31" s="169" t="s">
        <v>1837</v>
      </c>
      <c r="D31" s="169" t="s">
        <v>1865</v>
      </c>
      <c r="E31" s="169" t="s">
        <v>1850</v>
      </c>
      <c r="F31" t="s">
        <v>1836</v>
      </c>
      <c r="G31" s="175"/>
      <c r="J31" t="str">
        <f>'LEA Report Page'!L82</f>
        <v>N</v>
      </c>
      <c r="P31"/>
      <c r="Q31"/>
    </row>
    <row r="32" spans="1:17" x14ac:dyDescent="0.25">
      <c r="A32" t="str">
        <f>'LEA Report Page'!$J$10</f>
        <v/>
      </c>
      <c r="B32" s="173">
        <f>'LEA Report Page'!$L$11</f>
        <v>45107</v>
      </c>
      <c r="C32" s="169" t="s">
        <v>1837</v>
      </c>
      <c r="D32" s="169" t="s">
        <v>1865</v>
      </c>
      <c r="E32" s="169" t="s">
        <v>1851</v>
      </c>
      <c r="F32" t="s">
        <v>1836</v>
      </c>
      <c r="G32" s="175"/>
      <c r="J32" t="str">
        <f>'LEA Report Page'!L83</f>
        <v>N</v>
      </c>
      <c r="P32"/>
      <c r="Q32"/>
    </row>
    <row r="33" spans="1:17" x14ac:dyDescent="0.25">
      <c r="A33" t="str">
        <f>'LEA Report Page'!$J$10</f>
        <v/>
      </c>
      <c r="B33" s="173">
        <f>'LEA Report Page'!$L$11</f>
        <v>45107</v>
      </c>
      <c r="C33" s="169" t="s">
        <v>1837</v>
      </c>
      <c r="D33" s="169" t="s">
        <v>1865</v>
      </c>
      <c r="E33" s="169" t="s">
        <v>1852</v>
      </c>
      <c r="F33" t="s">
        <v>1836</v>
      </c>
      <c r="G33" s="175"/>
      <c r="J33" t="str">
        <f>'LEA Report Page'!L84</f>
        <v>N</v>
      </c>
      <c r="P33"/>
      <c r="Q33"/>
    </row>
    <row r="34" spans="1:17" x14ac:dyDescent="0.25">
      <c r="A34" t="str">
        <f>'LEA Report Page'!$J$10</f>
        <v/>
      </c>
      <c r="B34" s="173">
        <f>'LEA Report Page'!$L$11</f>
        <v>45107</v>
      </c>
      <c r="C34" s="169" t="s">
        <v>1837</v>
      </c>
      <c r="D34" s="169" t="s">
        <v>1865</v>
      </c>
      <c r="E34" s="169" t="s">
        <v>4410</v>
      </c>
      <c r="F34" s="169" t="s">
        <v>1845</v>
      </c>
      <c r="H34" s="184">
        <f>'LEA Report Page'!K74</f>
        <v>0</v>
      </c>
    </row>
    <row r="35" spans="1:17" x14ac:dyDescent="0.25">
      <c r="A35" t="str">
        <f>'LEA Report Page'!$J$10</f>
        <v/>
      </c>
      <c r="B35" s="173">
        <f>'LEA Report Page'!$L$11</f>
        <v>45107</v>
      </c>
      <c r="C35" s="169" t="s">
        <v>1837</v>
      </c>
      <c r="D35" s="169" t="s">
        <v>1866</v>
      </c>
      <c r="E35" s="169" t="s">
        <v>1849</v>
      </c>
      <c r="F35" s="169" t="s">
        <v>1853</v>
      </c>
      <c r="G35" s="175"/>
      <c r="I35" s="178">
        <f>('LEA Report Page'!K91)*100</f>
        <v>0</v>
      </c>
      <c r="P35"/>
      <c r="Q35"/>
    </row>
    <row r="36" spans="1:17" x14ac:dyDescent="0.25">
      <c r="A36" t="str">
        <f>'LEA Report Page'!$J$10</f>
        <v/>
      </c>
      <c r="B36" s="173">
        <f>'LEA Report Page'!$L$11</f>
        <v>45107</v>
      </c>
      <c r="C36" s="169" t="s">
        <v>1837</v>
      </c>
      <c r="D36" s="169" t="s">
        <v>1866</v>
      </c>
      <c r="E36" s="169" t="s">
        <v>1850</v>
      </c>
      <c r="F36" s="169" t="s">
        <v>1853</v>
      </c>
      <c r="G36" s="175"/>
      <c r="I36" s="178">
        <f>('LEA Report Page'!K92)*100</f>
        <v>0</v>
      </c>
      <c r="P36"/>
      <c r="Q36"/>
    </row>
    <row r="37" spans="1:17" x14ac:dyDescent="0.25">
      <c r="A37" t="str">
        <f>'LEA Report Page'!$J$10</f>
        <v/>
      </c>
      <c r="B37" s="173">
        <f>'LEA Report Page'!$L$11</f>
        <v>45107</v>
      </c>
      <c r="C37" s="169" t="s">
        <v>1837</v>
      </c>
      <c r="D37" s="169" t="s">
        <v>1866</v>
      </c>
      <c r="E37" s="169" t="s">
        <v>1851</v>
      </c>
      <c r="F37" s="169" t="s">
        <v>1853</v>
      </c>
      <c r="G37" s="175"/>
      <c r="I37" s="178">
        <f>('LEA Report Page'!K93)*100</f>
        <v>0</v>
      </c>
      <c r="P37"/>
      <c r="Q37"/>
    </row>
    <row r="38" spans="1:17" x14ac:dyDescent="0.25">
      <c r="A38" t="str">
        <f>'LEA Report Page'!$J$10</f>
        <v/>
      </c>
      <c r="B38" s="173">
        <f>'LEA Report Page'!$L$11</f>
        <v>45107</v>
      </c>
      <c r="C38" s="169" t="s">
        <v>1837</v>
      </c>
      <c r="D38" s="169" t="s">
        <v>1866</v>
      </c>
      <c r="E38" s="169" t="s">
        <v>1852</v>
      </c>
      <c r="F38" s="169" t="s">
        <v>1853</v>
      </c>
      <c r="G38" s="175"/>
      <c r="I38" s="178">
        <f>('LEA Report Page'!K94)*100</f>
        <v>0</v>
      </c>
      <c r="P38"/>
      <c r="Q38"/>
    </row>
    <row r="39" spans="1:17" x14ac:dyDescent="0.25">
      <c r="A39" t="str">
        <f>'LEA Report Page'!$J$10</f>
        <v/>
      </c>
      <c r="B39" s="173">
        <f>'LEA Report Page'!$L$11</f>
        <v>45107</v>
      </c>
      <c r="C39" s="169" t="s">
        <v>1837</v>
      </c>
      <c r="D39" s="169" t="s">
        <v>1866</v>
      </c>
      <c r="E39" s="169" t="s">
        <v>1855</v>
      </c>
      <c r="F39" s="169" t="s">
        <v>1853</v>
      </c>
      <c r="G39" s="175"/>
      <c r="I39" s="178">
        <f>('LEA Report Page'!K95)*100</f>
        <v>0</v>
      </c>
      <c r="P39"/>
      <c r="Q39"/>
    </row>
    <row r="40" spans="1:17" x14ac:dyDescent="0.25">
      <c r="A40" t="str">
        <f>'LEA Report Page'!$J$10</f>
        <v/>
      </c>
      <c r="B40" s="173">
        <f>'LEA Report Page'!$L$11</f>
        <v>45107</v>
      </c>
      <c r="C40" s="169" t="s">
        <v>1837</v>
      </c>
      <c r="D40" s="169" t="s">
        <v>1867</v>
      </c>
      <c r="E40" s="169" t="s">
        <v>1868</v>
      </c>
      <c r="F40" s="169" t="s">
        <v>1845</v>
      </c>
      <c r="G40" s="175"/>
      <c r="H40" s="184">
        <f>'LEA Report Page'!K99</f>
        <v>0</v>
      </c>
      <c r="P40"/>
      <c r="Q40"/>
    </row>
    <row r="41" spans="1:17" x14ac:dyDescent="0.25">
      <c r="A41" t="str">
        <f>'LEA Report Page'!$J$10</f>
        <v/>
      </c>
      <c r="B41" s="173">
        <f>'LEA Report Page'!$L$11</f>
        <v>45107</v>
      </c>
      <c r="C41" s="169" t="s">
        <v>1837</v>
      </c>
      <c r="D41" s="169" t="s">
        <v>1867</v>
      </c>
      <c r="E41" s="169" t="s">
        <v>2</v>
      </c>
      <c r="F41" s="169" t="s">
        <v>1845</v>
      </c>
      <c r="G41" s="175"/>
      <c r="H41" s="184">
        <f>'LEA Report Page'!K100</f>
        <v>0</v>
      </c>
      <c r="P41"/>
      <c r="Q41"/>
    </row>
    <row r="42" spans="1:17" x14ac:dyDescent="0.25">
      <c r="A42" t="str">
        <f>'LEA Report Page'!$J$10</f>
        <v/>
      </c>
      <c r="B42" s="173">
        <f>'LEA Report Page'!$L$11</f>
        <v>45107</v>
      </c>
      <c r="C42" s="169" t="s">
        <v>1837</v>
      </c>
      <c r="D42" s="169" t="s">
        <v>1867</v>
      </c>
      <c r="E42" s="169" t="s">
        <v>157</v>
      </c>
      <c r="F42" s="169" t="s">
        <v>1845</v>
      </c>
      <c r="G42" s="175"/>
      <c r="H42" s="184">
        <f>'LEA Report Page'!K101</f>
        <v>0</v>
      </c>
      <c r="P42"/>
      <c r="Q42"/>
    </row>
    <row r="43" spans="1:17" x14ac:dyDescent="0.25">
      <c r="A43" t="str">
        <f>'LEA Report Page'!$J$10</f>
        <v/>
      </c>
      <c r="B43" s="173">
        <f>'LEA Report Page'!$L$11</f>
        <v>45107</v>
      </c>
      <c r="C43" s="169" t="s">
        <v>1837</v>
      </c>
      <c r="D43" s="169" t="s">
        <v>1869</v>
      </c>
      <c r="E43" s="169" t="s">
        <v>1868</v>
      </c>
      <c r="F43" s="169" t="s">
        <v>1845</v>
      </c>
      <c r="G43" s="175"/>
      <c r="H43" s="184">
        <f>'LEA Report Page'!H111</f>
        <v>0</v>
      </c>
      <c r="K43" s="169" t="s">
        <v>1849</v>
      </c>
      <c r="L43" s="169" t="s">
        <v>1870</v>
      </c>
      <c r="P43"/>
      <c r="Q43"/>
    </row>
    <row r="44" spans="1:17" x14ac:dyDescent="0.25">
      <c r="A44" t="str">
        <f>'LEA Report Page'!$J$10</f>
        <v/>
      </c>
      <c r="B44" s="173">
        <f>'LEA Report Page'!$L$11</f>
        <v>45107</v>
      </c>
      <c r="C44" s="169" t="s">
        <v>1837</v>
      </c>
      <c r="D44" s="169" t="s">
        <v>1869</v>
      </c>
      <c r="E44" s="169" t="s">
        <v>1868</v>
      </c>
      <c r="F44" s="169" t="s">
        <v>1845</v>
      </c>
      <c r="G44" s="175"/>
      <c r="H44" s="184">
        <f>'LEA Report Page'!H112</f>
        <v>0</v>
      </c>
      <c r="K44" s="169" t="s">
        <v>1849</v>
      </c>
      <c r="L44" s="169" t="s">
        <v>1871</v>
      </c>
      <c r="P44"/>
      <c r="Q44"/>
    </row>
    <row r="45" spans="1:17" x14ac:dyDescent="0.25">
      <c r="A45" t="str">
        <f>'LEA Report Page'!$J$10</f>
        <v/>
      </c>
      <c r="B45" s="173">
        <f>'LEA Report Page'!$L$11</f>
        <v>45107</v>
      </c>
      <c r="C45" s="169" t="s">
        <v>1837</v>
      </c>
      <c r="D45" s="169" t="s">
        <v>1869</v>
      </c>
      <c r="E45" s="169" t="s">
        <v>1868</v>
      </c>
      <c r="F45" s="169" t="s">
        <v>1845</v>
      </c>
      <c r="G45" s="175"/>
      <c r="H45" s="184">
        <f>'LEA Report Page'!H113</f>
        <v>0</v>
      </c>
      <c r="K45" s="169" t="s">
        <v>1849</v>
      </c>
      <c r="L45" s="169" t="s">
        <v>1872</v>
      </c>
      <c r="P45"/>
      <c r="Q45"/>
    </row>
    <row r="46" spans="1:17" x14ac:dyDescent="0.25">
      <c r="A46" t="str">
        <f>'LEA Report Page'!$J$10</f>
        <v/>
      </c>
      <c r="B46" s="173">
        <f>'LEA Report Page'!$L$11</f>
        <v>45107</v>
      </c>
      <c r="C46" s="169" t="s">
        <v>1837</v>
      </c>
      <c r="D46" s="169" t="s">
        <v>1869</v>
      </c>
      <c r="E46" s="169" t="s">
        <v>1868</v>
      </c>
      <c r="F46" s="169" t="s">
        <v>1845</v>
      </c>
      <c r="G46" s="175"/>
      <c r="H46" s="184">
        <f>'LEA Report Page'!H114</f>
        <v>0</v>
      </c>
      <c r="K46" s="169" t="s">
        <v>1849</v>
      </c>
      <c r="L46" s="169" t="s">
        <v>1873</v>
      </c>
      <c r="P46"/>
      <c r="Q46"/>
    </row>
    <row r="47" spans="1:17" x14ac:dyDescent="0.25">
      <c r="A47" t="str">
        <f>'LEA Report Page'!$J$10</f>
        <v/>
      </c>
      <c r="B47" s="173">
        <f>'LEA Report Page'!$L$11</f>
        <v>45107</v>
      </c>
      <c r="C47" s="169" t="s">
        <v>1837</v>
      </c>
      <c r="D47" s="169" t="s">
        <v>1869</v>
      </c>
      <c r="E47" s="169" t="s">
        <v>1868</v>
      </c>
      <c r="F47" s="169" t="s">
        <v>1845</v>
      </c>
      <c r="G47" s="175"/>
      <c r="H47" s="184">
        <f>'LEA Report Page'!H115</f>
        <v>0</v>
      </c>
      <c r="K47" s="169" t="s">
        <v>1849</v>
      </c>
      <c r="L47" s="169" t="s">
        <v>1874</v>
      </c>
      <c r="P47"/>
      <c r="Q47"/>
    </row>
    <row r="48" spans="1:17" x14ac:dyDescent="0.25">
      <c r="A48" t="str">
        <f>'LEA Report Page'!$J$10</f>
        <v/>
      </c>
      <c r="B48" s="173">
        <f>'LEA Report Page'!$L$11</f>
        <v>45107</v>
      </c>
      <c r="C48" s="169" t="s">
        <v>1837</v>
      </c>
      <c r="D48" s="169" t="s">
        <v>1869</v>
      </c>
      <c r="E48" s="169" t="s">
        <v>1868</v>
      </c>
      <c r="F48" s="169" t="s">
        <v>1845</v>
      </c>
      <c r="G48" s="175"/>
      <c r="H48" s="184">
        <f>'LEA Report Page'!H116</f>
        <v>0</v>
      </c>
      <c r="K48" s="169" t="s">
        <v>1849</v>
      </c>
      <c r="L48" s="169" t="s">
        <v>1875</v>
      </c>
      <c r="P48"/>
      <c r="Q48"/>
    </row>
    <row r="49" spans="1:17" x14ac:dyDescent="0.25">
      <c r="A49" t="str">
        <f>'LEA Report Page'!$J$10</f>
        <v/>
      </c>
      <c r="B49" s="173">
        <f>'LEA Report Page'!$L$11</f>
        <v>45107</v>
      </c>
      <c r="C49" s="169" t="s">
        <v>1837</v>
      </c>
      <c r="D49" s="169" t="s">
        <v>1869</v>
      </c>
      <c r="E49" s="169" t="s">
        <v>1868</v>
      </c>
      <c r="F49" s="169" t="s">
        <v>1845</v>
      </c>
      <c r="G49" s="175"/>
      <c r="H49" s="184">
        <f>'LEA Report Page'!H117</f>
        <v>0</v>
      </c>
      <c r="K49" s="169" t="s">
        <v>1849</v>
      </c>
      <c r="L49" s="169" t="s">
        <v>1876</v>
      </c>
      <c r="P49"/>
      <c r="Q49"/>
    </row>
    <row r="50" spans="1:17" x14ac:dyDescent="0.25">
      <c r="A50" t="str">
        <f>'LEA Report Page'!$J$10</f>
        <v/>
      </c>
      <c r="B50" s="173">
        <f>'LEA Report Page'!$L$11</f>
        <v>45107</v>
      </c>
      <c r="C50" s="169" t="s">
        <v>1837</v>
      </c>
      <c r="D50" s="169" t="s">
        <v>1869</v>
      </c>
      <c r="E50" s="169" t="s">
        <v>1868</v>
      </c>
      <c r="F50" s="169" t="s">
        <v>1845</v>
      </c>
      <c r="G50" s="175"/>
      <c r="H50" s="184">
        <f>'LEA Report Page'!H118</f>
        <v>0</v>
      </c>
      <c r="K50" s="169" t="s">
        <v>1849</v>
      </c>
      <c r="L50" s="169" t="s">
        <v>1877</v>
      </c>
      <c r="P50"/>
      <c r="Q50"/>
    </row>
    <row r="51" spans="1:17" x14ac:dyDescent="0.25">
      <c r="A51" t="str">
        <f>'LEA Report Page'!$J$10</f>
        <v/>
      </c>
      <c r="B51" s="173">
        <f>'LEA Report Page'!$L$11</f>
        <v>45107</v>
      </c>
      <c r="C51" s="169" t="s">
        <v>1837</v>
      </c>
      <c r="D51" s="169" t="s">
        <v>1869</v>
      </c>
      <c r="E51" s="169" t="s">
        <v>1868</v>
      </c>
      <c r="F51" s="169" t="s">
        <v>1845</v>
      </c>
      <c r="G51" s="175"/>
      <c r="H51" s="184">
        <f>'LEA Report Page'!H119</f>
        <v>0</v>
      </c>
      <c r="K51" s="169" t="s">
        <v>1849</v>
      </c>
      <c r="L51" s="169" t="s">
        <v>1878</v>
      </c>
      <c r="P51"/>
      <c r="Q51"/>
    </row>
    <row r="52" spans="1:17" x14ac:dyDescent="0.25">
      <c r="A52" t="str">
        <f>'LEA Report Page'!$J$10</f>
        <v/>
      </c>
      <c r="B52" s="173">
        <f>'LEA Report Page'!$L$11</f>
        <v>45107</v>
      </c>
      <c r="C52" s="169" t="s">
        <v>1837</v>
      </c>
      <c r="D52" s="169" t="s">
        <v>1869</v>
      </c>
      <c r="E52" s="169" t="s">
        <v>2</v>
      </c>
      <c r="F52" s="169" t="s">
        <v>1845</v>
      </c>
      <c r="G52" s="175"/>
      <c r="H52" s="184">
        <f>'LEA Report Page'!I111</f>
        <v>0</v>
      </c>
      <c r="K52" s="169" t="s">
        <v>1849</v>
      </c>
      <c r="L52" s="169" t="s">
        <v>1870</v>
      </c>
      <c r="P52"/>
      <c r="Q52"/>
    </row>
    <row r="53" spans="1:17" x14ac:dyDescent="0.25">
      <c r="A53" t="str">
        <f>'LEA Report Page'!$J$10</f>
        <v/>
      </c>
      <c r="B53" s="173">
        <f>'LEA Report Page'!$L$11</f>
        <v>45107</v>
      </c>
      <c r="C53" s="169" t="s">
        <v>1837</v>
      </c>
      <c r="D53" s="169" t="s">
        <v>1869</v>
      </c>
      <c r="E53" s="169" t="s">
        <v>2</v>
      </c>
      <c r="F53" s="169" t="s">
        <v>1845</v>
      </c>
      <c r="G53" s="175"/>
      <c r="H53" s="184">
        <f>'LEA Report Page'!I112</f>
        <v>0</v>
      </c>
      <c r="K53" s="169" t="s">
        <v>1849</v>
      </c>
      <c r="L53" s="169" t="s">
        <v>1871</v>
      </c>
      <c r="P53"/>
      <c r="Q53"/>
    </row>
    <row r="54" spans="1:17" x14ac:dyDescent="0.25">
      <c r="A54" t="str">
        <f>'LEA Report Page'!$J$10</f>
        <v/>
      </c>
      <c r="B54" s="173">
        <f>'LEA Report Page'!$L$11</f>
        <v>45107</v>
      </c>
      <c r="C54" s="169" t="s">
        <v>1837</v>
      </c>
      <c r="D54" s="169" t="s">
        <v>1869</v>
      </c>
      <c r="E54" s="169" t="s">
        <v>2</v>
      </c>
      <c r="F54" s="169" t="s">
        <v>1845</v>
      </c>
      <c r="G54" s="175"/>
      <c r="H54" s="184">
        <f>'LEA Report Page'!I113</f>
        <v>0</v>
      </c>
      <c r="K54" s="169" t="s">
        <v>1849</v>
      </c>
      <c r="L54" s="169" t="s">
        <v>1872</v>
      </c>
      <c r="P54"/>
      <c r="Q54"/>
    </row>
    <row r="55" spans="1:17" x14ac:dyDescent="0.25">
      <c r="A55" t="str">
        <f>'LEA Report Page'!$J$10</f>
        <v/>
      </c>
      <c r="B55" s="173">
        <f>'LEA Report Page'!$L$11</f>
        <v>45107</v>
      </c>
      <c r="C55" s="169" t="s">
        <v>1837</v>
      </c>
      <c r="D55" s="169" t="s">
        <v>1869</v>
      </c>
      <c r="E55" s="169" t="s">
        <v>2</v>
      </c>
      <c r="F55" s="169" t="s">
        <v>1845</v>
      </c>
      <c r="G55" s="175"/>
      <c r="H55" s="184">
        <f>'LEA Report Page'!I114</f>
        <v>0</v>
      </c>
      <c r="K55" s="169" t="s">
        <v>1849</v>
      </c>
      <c r="L55" s="169" t="s">
        <v>1873</v>
      </c>
      <c r="P55"/>
      <c r="Q55"/>
    </row>
    <row r="56" spans="1:17" x14ac:dyDescent="0.25">
      <c r="A56" t="str">
        <f>'LEA Report Page'!$J$10</f>
        <v/>
      </c>
      <c r="B56" s="173">
        <f>'LEA Report Page'!$L$11</f>
        <v>45107</v>
      </c>
      <c r="C56" s="169" t="s">
        <v>1837</v>
      </c>
      <c r="D56" s="169" t="s">
        <v>1869</v>
      </c>
      <c r="E56" s="169" t="s">
        <v>2</v>
      </c>
      <c r="F56" s="169" t="s">
        <v>1845</v>
      </c>
      <c r="G56" s="175"/>
      <c r="H56" s="184">
        <f>'LEA Report Page'!I115</f>
        <v>0</v>
      </c>
      <c r="K56" s="169" t="s">
        <v>1849</v>
      </c>
      <c r="L56" s="169" t="s">
        <v>1874</v>
      </c>
      <c r="P56"/>
      <c r="Q56"/>
    </row>
    <row r="57" spans="1:17" x14ac:dyDescent="0.25">
      <c r="A57" t="str">
        <f>'LEA Report Page'!$J$10</f>
        <v/>
      </c>
      <c r="B57" s="173">
        <f>'LEA Report Page'!$L$11</f>
        <v>45107</v>
      </c>
      <c r="C57" s="169" t="s">
        <v>1837</v>
      </c>
      <c r="D57" s="169" t="s">
        <v>1869</v>
      </c>
      <c r="E57" s="169" t="s">
        <v>2</v>
      </c>
      <c r="F57" s="169" t="s">
        <v>1845</v>
      </c>
      <c r="G57" s="175"/>
      <c r="H57" s="184">
        <f>'LEA Report Page'!I116</f>
        <v>0</v>
      </c>
      <c r="K57" s="169" t="s">
        <v>1849</v>
      </c>
      <c r="L57" s="169" t="s">
        <v>1875</v>
      </c>
      <c r="P57"/>
      <c r="Q57"/>
    </row>
    <row r="58" spans="1:17" x14ac:dyDescent="0.25">
      <c r="A58" t="str">
        <f>'LEA Report Page'!$J$10</f>
        <v/>
      </c>
      <c r="B58" s="173">
        <f>'LEA Report Page'!$L$11</f>
        <v>45107</v>
      </c>
      <c r="C58" s="169" t="s">
        <v>1837</v>
      </c>
      <c r="D58" s="169" t="s">
        <v>1869</v>
      </c>
      <c r="E58" s="169" t="s">
        <v>2</v>
      </c>
      <c r="F58" s="169" t="s">
        <v>1845</v>
      </c>
      <c r="G58" s="175"/>
      <c r="H58" s="184">
        <f>'LEA Report Page'!I117</f>
        <v>0</v>
      </c>
      <c r="K58" s="169" t="s">
        <v>1849</v>
      </c>
      <c r="L58" s="169" t="s">
        <v>1876</v>
      </c>
      <c r="P58"/>
      <c r="Q58"/>
    </row>
    <row r="59" spans="1:17" x14ac:dyDescent="0.25">
      <c r="A59" t="str">
        <f>'LEA Report Page'!$J$10</f>
        <v/>
      </c>
      <c r="B59" s="173">
        <f>'LEA Report Page'!$L$11</f>
        <v>45107</v>
      </c>
      <c r="C59" s="169" t="s">
        <v>1837</v>
      </c>
      <c r="D59" s="169" t="s">
        <v>1869</v>
      </c>
      <c r="E59" s="169" t="s">
        <v>2</v>
      </c>
      <c r="F59" s="169" t="s">
        <v>1845</v>
      </c>
      <c r="G59" s="175"/>
      <c r="H59" s="184">
        <f>'LEA Report Page'!I118</f>
        <v>0</v>
      </c>
      <c r="K59" s="169" t="s">
        <v>1849</v>
      </c>
      <c r="L59" s="169" t="s">
        <v>1877</v>
      </c>
      <c r="P59"/>
      <c r="Q59"/>
    </row>
    <row r="60" spans="1:17" x14ac:dyDescent="0.25">
      <c r="A60" t="str">
        <f>'LEA Report Page'!$J$10</f>
        <v/>
      </c>
      <c r="B60" s="173">
        <f>'LEA Report Page'!$L$11</f>
        <v>45107</v>
      </c>
      <c r="C60" s="169" t="s">
        <v>1837</v>
      </c>
      <c r="D60" s="169" t="s">
        <v>1869</v>
      </c>
      <c r="E60" s="169" t="s">
        <v>2</v>
      </c>
      <c r="F60" s="169" t="s">
        <v>1845</v>
      </c>
      <c r="G60" s="175"/>
      <c r="H60" s="184">
        <f>'LEA Report Page'!I119</f>
        <v>0</v>
      </c>
      <c r="K60" s="169" t="s">
        <v>1849</v>
      </c>
      <c r="L60" s="169" t="s">
        <v>1878</v>
      </c>
      <c r="P60"/>
      <c r="Q60"/>
    </row>
    <row r="61" spans="1:17" x14ac:dyDescent="0.25">
      <c r="A61" t="str">
        <f>'LEA Report Page'!$J$10</f>
        <v/>
      </c>
      <c r="B61" s="173">
        <f>'LEA Report Page'!$L$11</f>
        <v>45107</v>
      </c>
      <c r="C61" s="169" t="s">
        <v>1837</v>
      </c>
      <c r="D61" s="169" t="s">
        <v>1869</v>
      </c>
      <c r="E61" s="169" t="s">
        <v>1879</v>
      </c>
      <c r="F61" s="169" t="s">
        <v>1845</v>
      </c>
      <c r="G61" s="175"/>
      <c r="H61" s="184">
        <f>'LEA Report Page'!J111</f>
        <v>0</v>
      </c>
      <c r="K61" s="169" t="s">
        <v>1849</v>
      </c>
      <c r="L61" s="169" t="s">
        <v>1870</v>
      </c>
      <c r="P61"/>
      <c r="Q61"/>
    </row>
    <row r="62" spans="1:17" x14ac:dyDescent="0.25">
      <c r="A62" t="str">
        <f>'LEA Report Page'!$J$10</f>
        <v/>
      </c>
      <c r="B62" s="173">
        <f>'LEA Report Page'!$L$11</f>
        <v>45107</v>
      </c>
      <c r="C62" s="169" t="s">
        <v>1837</v>
      </c>
      <c r="D62" s="169" t="s">
        <v>1869</v>
      </c>
      <c r="E62" s="169" t="s">
        <v>1879</v>
      </c>
      <c r="F62" s="169" t="s">
        <v>1845</v>
      </c>
      <c r="G62" s="175"/>
      <c r="H62" s="184">
        <f>'LEA Report Page'!J112</f>
        <v>0</v>
      </c>
      <c r="K62" s="169" t="s">
        <v>1849</v>
      </c>
      <c r="L62" s="169" t="s">
        <v>1871</v>
      </c>
      <c r="P62"/>
      <c r="Q62"/>
    </row>
    <row r="63" spans="1:17" x14ac:dyDescent="0.25">
      <c r="A63" t="str">
        <f>'LEA Report Page'!$J$10</f>
        <v/>
      </c>
      <c r="B63" s="173">
        <f>'LEA Report Page'!$L$11</f>
        <v>45107</v>
      </c>
      <c r="C63" s="169" t="s">
        <v>1837</v>
      </c>
      <c r="D63" s="169" t="s">
        <v>1869</v>
      </c>
      <c r="E63" s="169" t="s">
        <v>1879</v>
      </c>
      <c r="F63" s="169" t="s">
        <v>1845</v>
      </c>
      <c r="G63" s="175"/>
      <c r="H63" s="184">
        <f>'LEA Report Page'!J113</f>
        <v>0</v>
      </c>
      <c r="K63" s="169" t="s">
        <v>1849</v>
      </c>
      <c r="L63" s="169" t="s">
        <v>1872</v>
      </c>
      <c r="P63"/>
      <c r="Q63"/>
    </row>
    <row r="64" spans="1:17" x14ac:dyDescent="0.25">
      <c r="A64" t="str">
        <f>'LEA Report Page'!$J$10</f>
        <v/>
      </c>
      <c r="B64" s="173">
        <f>'LEA Report Page'!$L$11</f>
        <v>45107</v>
      </c>
      <c r="C64" s="169" t="s">
        <v>1837</v>
      </c>
      <c r="D64" s="169" t="s">
        <v>1869</v>
      </c>
      <c r="E64" s="169" t="s">
        <v>1879</v>
      </c>
      <c r="F64" s="169" t="s">
        <v>1845</v>
      </c>
      <c r="G64" s="175"/>
      <c r="H64" s="184">
        <f>'LEA Report Page'!J114</f>
        <v>0</v>
      </c>
      <c r="K64" s="169" t="s">
        <v>1849</v>
      </c>
      <c r="L64" s="169" t="s">
        <v>1873</v>
      </c>
      <c r="P64"/>
      <c r="Q64"/>
    </row>
    <row r="65" spans="1:17" x14ac:dyDescent="0.25">
      <c r="A65" t="str">
        <f>'LEA Report Page'!$J$10</f>
        <v/>
      </c>
      <c r="B65" s="173">
        <f>'LEA Report Page'!$L$11</f>
        <v>45107</v>
      </c>
      <c r="C65" s="169" t="s">
        <v>1837</v>
      </c>
      <c r="D65" s="169" t="s">
        <v>1869</v>
      </c>
      <c r="E65" s="169" t="s">
        <v>1879</v>
      </c>
      <c r="F65" s="169" t="s">
        <v>1845</v>
      </c>
      <c r="G65" s="175"/>
      <c r="H65" s="184">
        <f>'LEA Report Page'!J115</f>
        <v>0</v>
      </c>
      <c r="K65" s="169" t="s">
        <v>1849</v>
      </c>
      <c r="L65" s="169" t="s">
        <v>1874</v>
      </c>
      <c r="P65"/>
      <c r="Q65"/>
    </row>
    <row r="66" spans="1:17" x14ac:dyDescent="0.25">
      <c r="A66" t="str">
        <f>'LEA Report Page'!$J$10</f>
        <v/>
      </c>
      <c r="B66" s="173">
        <f>'LEA Report Page'!$L$11</f>
        <v>45107</v>
      </c>
      <c r="C66" s="169" t="s">
        <v>1837</v>
      </c>
      <c r="D66" s="169" t="s">
        <v>1869</v>
      </c>
      <c r="E66" s="169" t="s">
        <v>1879</v>
      </c>
      <c r="F66" s="169" t="s">
        <v>1845</v>
      </c>
      <c r="G66" s="175"/>
      <c r="H66" s="184">
        <f>'LEA Report Page'!J116</f>
        <v>0</v>
      </c>
      <c r="K66" s="169" t="s">
        <v>1849</v>
      </c>
      <c r="L66" s="169" t="s">
        <v>1875</v>
      </c>
      <c r="P66"/>
      <c r="Q66"/>
    </row>
    <row r="67" spans="1:17" x14ac:dyDescent="0.25">
      <c r="A67" t="str">
        <f>'LEA Report Page'!$J$10</f>
        <v/>
      </c>
      <c r="B67" s="173">
        <f>'LEA Report Page'!$L$11</f>
        <v>45107</v>
      </c>
      <c r="C67" s="169" t="s">
        <v>1837</v>
      </c>
      <c r="D67" s="169" t="s">
        <v>1869</v>
      </c>
      <c r="E67" s="169" t="s">
        <v>1879</v>
      </c>
      <c r="F67" s="169" t="s">
        <v>1845</v>
      </c>
      <c r="G67" s="175"/>
      <c r="H67" s="184">
        <f>'LEA Report Page'!J117</f>
        <v>0</v>
      </c>
      <c r="K67" s="169" t="s">
        <v>1849</v>
      </c>
      <c r="L67" s="169" t="s">
        <v>1876</v>
      </c>
      <c r="P67"/>
      <c r="Q67"/>
    </row>
    <row r="68" spans="1:17" x14ac:dyDescent="0.25">
      <c r="A68" t="str">
        <f>'LEA Report Page'!$J$10</f>
        <v/>
      </c>
      <c r="B68" s="173">
        <f>'LEA Report Page'!$L$11</f>
        <v>45107</v>
      </c>
      <c r="C68" s="169" t="s">
        <v>1837</v>
      </c>
      <c r="D68" s="169" t="s">
        <v>1869</v>
      </c>
      <c r="E68" s="169" t="s">
        <v>1879</v>
      </c>
      <c r="F68" s="169" t="s">
        <v>1845</v>
      </c>
      <c r="G68" s="175"/>
      <c r="H68" s="184">
        <f>'LEA Report Page'!J118</f>
        <v>0</v>
      </c>
      <c r="K68" s="169" t="s">
        <v>1849</v>
      </c>
      <c r="L68" s="169" t="s">
        <v>1877</v>
      </c>
      <c r="P68"/>
      <c r="Q68"/>
    </row>
    <row r="69" spans="1:17" x14ac:dyDescent="0.25">
      <c r="A69" t="str">
        <f>'LEA Report Page'!$J$10</f>
        <v/>
      </c>
      <c r="B69" s="173">
        <f>'LEA Report Page'!$L$11</f>
        <v>45107</v>
      </c>
      <c r="C69" s="169" t="s">
        <v>1837</v>
      </c>
      <c r="D69" s="169" t="s">
        <v>1869</v>
      </c>
      <c r="E69" s="169" t="s">
        <v>1879</v>
      </c>
      <c r="F69" s="169" t="s">
        <v>1845</v>
      </c>
      <c r="G69" s="175"/>
      <c r="H69" s="184">
        <f>'LEA Report Page'!J119</f>
        <v>0</v>
      </c>
      <c r="K69" s="169" t="s">
        <v>1849</v>
      </c>
      <c r="L69" s="169" t="s">
        <v>1878</v>
      </c>
      <c r="P69"/>
      <c r="Q69"/>
    </row>
    <row r="70" spans="1:17" x14ac:dyDescent="0.25">
      <c r="A70" t="str">
        <f>'LEA Report Page'!$J$10</f>
        <v/>
      </c>
      <c r="B70" s="173">
        <f>'LEA Report Page'!$L$11</f>
        <v>45107</v>
      </c>
      <c r="C70" s="169" t="s">
        <v>1837</v>
      </c>
      <c r="D70" s="169" t="s">
        <v>1869</v>
      </c>
      <c r="E70" s="169" t="s">
        <v>1880</v>
      </c>
      <c r="F70" s="169" t="s">
        <v>1845</v>
      </c>
      <c r="G70" s="175"/>
      <c r="H70" s="184">
        <f>'LEA Report Page'!K111</f>
        <v>0</v>
      </c>
      <c r="K70" s="169" t="s">
        <v>1849</v>
      </c>
      <c r="L70" s="169" t="s">
        <v>1870</v>
      </c>
      <c r="P70"/>
      <c r="Q70"/>
    </row>
    <row r="71" spans="1:17" x14ac:dyDescent="0.25">
      <c r="A71" t="str">
        <f>'LEA Report Page'!$J$10</f>
        <v/>
      </c>
      <c r="B71" s="173">
        <f>'LEA Report Page'!$L$11</f>
        <v>45107</v>
      </c>
      <c r="C71" s="169" t="s">
        <v>1837</v>
      </c>
      <c r="D71" s="169" t="s">
        <v>1869</v>
      </c>
      <c r="E71" s="169" t="s">
        <v>1880</v>
      </c>
      <c r="F71" s="169" t="s">
        <v>1845</v>
      </c>
      <c r="G71" s="175"/>
      <c r="H71" s="184">
        <f>'LEA Report Page'!K112</f>
        <v>0</v>
      </c>
      <c r="K71" s="169" t="s">
        <v>1849</v>
      </c>
      <c r="L71" s="169" t="s">
        <v>1871</v>
      </c>
      <c r="P71"/>
      <c r="Q71"/>
    </row>
    <row r="72" spans="1:17" x14ac:dyDescent="0.25">
      <c r="A72" t="str">
        <f>'LEA Report Page'!$J$10</f>
        <v/>
      </c>
      <c r="B72" s="173">
        <f>'LEA Report Page'!$L$11</f>
        <v>45107</v>
      </c>
      <c r="C72" s="169" t="s">
        <v>1837</v>
      </c>
      <c r="D72" s="169" t="s">
        <v>1869</v>
      </c>
      <c r="E72" s="169" t="s">
        <v>1880</v>
      </c>
      <c r="F72" s="169" t="s">
        <v>1845</v>
      </c>
      <c r="G72" s="175"/>
      <c r="H72" s="184">
        <f>'LEA Report Page'!K113</f>
        <v>0</v>
      </c>
      <c r="K72" s="169" t="s">
        <v>1849</v>
      </c>
      <c r="L72" s="169" t="s">
        <v>1872</v>
      </c>
      <c r="P72"/>
      <c r="Q72"/>
    </row>
    <row r="73" spans="1:17" x14ac:dyDescent="0.25">
      <c r="A73" t="str">
        <f>'LEA Report Page'!$J$10</f>
        <v/>
      </c>
      <c r="B73" s="173">
        <f>'LEA Report Page'!$L$11</f>
        <v>45107</v>
      </c>
      <c r="C73" s="169" t="s">
        <v>1837</v>
      </c>
      <c r="D73" s="169" t="s">
        <v>1869</v>
      </c>
      <c r="E73" s="169" t="s">
        <v>1880</v>
      </c>
      <c r="F73" s="169" t="s">
        <v>1845</v>
      </c>
      <c r="G73" s="175"/>
      <c r="H73" s="184">
        <f>'LEA Report Page'!K114</f>
        <v>0</v>
      </c>
      <c r="K73" s="169" t="s">
        <v>1849</v>
      </c>
      <c r="L73" s="169" t="s">
        <v>1873</v>
      </c>
      <c r="P73"/>
      <c r="Q73"/>
    </row>
    <row r="74" spans="1:17" x14ac:dyDescent="0.25">
      <c r="A74" t="str">
        <f>'LEA Report Page'!$J$10</f>
        <v/>
      </c>
      <c r="B74" s="173">
        <f>'LEA Report Page'!$L$11</f>
        <v>45107</v>
      </c>
      <c r="C74" s="169" t="s">
        <v>1837</v>
      </c>
      <c r="D74" s="169" t="s">
        <v>1869</v>
      </c>
      <c r="E74" s="169" t="s">
        <v>1880</v>
      </c>
      <c r="F74" s="169" t="s">
        <v>1845</v>
      </c>
      <c r="G74" s="175"/>
      <c r="H74" s="184">
        <f>'LEA Report Page'!K115</f>
        <v>0</v>
      </c>
      <c r="K74" s="169" t="s">
        <v>1849</v>
      </c>
      <c r="L74" s="169" t="s">
        <v>1874</v>
      </c>
      <c r="P74"/>
      <c r="Q74"/>
    </row>
    <row r="75" spans="1:17" x14ac:dyDescent="0.25">
      <c r="A75" t="str">
        <f>'LEA Report Page'!$J$10</f>
        <v/>
      </c>
      <c r="B75" s="173">
        <f>'LEA Report Page'!$L$11</f>
        <v>45107</v>
      </c>
      <c r="C75" s="169" t="s">
        <v>1837</v>
      </c>
      <c r="D75" s="169" t="s">
        <v>1869</v>
      </c>
      <c r="E75" s="169" t="s">
        <v>1880</v>
      </c>
      <c r="F75" s="169" t="s">
        <v>1845</v>
      </c>
      <c r="G75" s="175"/>
      <c r="H75" s="184">
        <f>'LEA Report Page'!K116</f>
        <v>0</v>
      </c>
      <c r="K75" s="169" t="s">
        <v>1849</v>
      </c>
      <c r="L75" s="169" t="s">
        <v>1875</v>
      </c>
      <c r="P75"/>
      <c r="Q75"/>
    </row>
    <row r="76" spans="1:17" x14ac:dyDescent="0.25">
      <c r="A76" t="str">
        <f>'LEA Report Page'!$J$10</f>
        <v/>
      </c>
      <c r="B76" s="173">
        <f>'LEA Report Page'!$L$11</f>
        <v>45107</v>
      </c>
      <c r="C76" s="169" t="s">
        <v>1837</v>
      </c>
      <c r="D76" s="169" t="s">
        <v>1869</v>
      </c>
      <c r="E76" s="169" t="s">
        <v>1880</v>
      </c>
      <c r="F76" s="169" t="s">
        <v>1845</v>
      </c>
      <c r="G76" s="175"/>
      <c r="H76" s="184">
        <f>'LEA Report Page'!K117</f>
        <v>0</v>
      </c>
      <c r="K76" s="169" t="s">
        <v>1849</v>
      </c>
      <c r="L76" s="169" t="s">
        <v>1876</v>
      </c>
      <c r="P76"/>
      <c r="Q76"/>
    </row>
    <row r="77" spans="1:17" x14ac:dyDescent="0.25">
      <c r="A77" t="str">
        <f>'LEA Report Page'!$J$10</f>
        <v/>
      </c>
      <c r="B77" s="173">
        <f>'LEA Report Page'!$L$11</f>
        <v>45107</v>
      </c>
      <c r="C77" s="169" t="s">
        <v>1837</v>
      </c>
      <c r="D77" s="169" t="s">
        <v>1869</v>
      </c>
      <c r="E77" s="169" t="s">
        <v>1880</v>
      </c>
      <c r="F77" s="169" t="s">
        <v>1845</v>
      </c>
      <c r="G77" s="175"/>
      <c r="H77" s="184">
        <f>'LEA Report Page'!K118</f>
        <v>0</v>
      </c>
      <c r="K77" s="169" t="s">
        <v>1849</v>
      </c>
      <c r="L77" s="169" t="s">
        <v>1877</v>
      </c>
      <c r="P77"/>
      <c r="Q77"/>
    </row>
    <row r="78" spans="1:17" x14ac:dyDescent="0.25">
      <c r="A78" t="str">
        <f>'LEA Report Page'!$J$10</f>
        <v/>
      </c>
      <c r="B78" s="173">
        <f>'LEA Report Page'!$L$11</f>
        <v>45107</v>
      </c>
      <c r="C78" s="169" t="s">
        <v>1837</v>
      </c>
      <c r="D78" s="169" t="s">
        <v>1869</v>
      </c>
      <c r="E78" s="169" t="s">
        <v>1880</v>
      </c>
      <c r="F78" s="169" t="s">
        <v>1845</v>
      </c>
      <c r="G78" s="175"/>
      <c r="H78" s="184">
        <f>'LEA Report Page'!K119</f>
        <v>0</v>
      </c>
      <c r="K78" s="169" t="s">
        <v>1849</v>
      </c>
      <c r="L78" s="169" t="s">
        <v>1878</v>
      </c>
      <c r="P78"/>
      <c r="Q78"/>
    </row>
    <row r="79" spans="1:17" x14ac:dyDescent="0.25">
      <c r="A79" t="str">
        <f>'LEA Report Page'!$J$10</f>
        <v/>
      </c>
      <c r="B79" s="173">
        <f>'LEA Report Page'!$L$11</f>
        <v>45107</v>
      </c>
      <c r="C79" s="169" t="s">
        <v>1837</v>
      </c>
      <c r="D79" s="169" t="s">
        <v>1869</v>
      </c>
      <c r="E79" s="169" t="s">
        <v>1868</v>
      </c>
      <c r="F79" s="169" t="s">
        <v>1845</v>
      </c>
      <c r="G79" s="175"/>
      <c r="H79" s="184">
        <f>'LEA Report Page'!H122</f>
        <v>0</v>
      </c>
      <c r="K79" s="169" t="s">
        <v>1850</v>
      </c>
      <c r="L79" s="169" t="s">
        <v>1870</v>
      </c>
      <c r="P79"/>
      <c r="Q79"/>
    </row>
    <row r="80" spans="1:17" x14ac:dyDescent="0.25">
      <c r="A80" t="str">
        <f>'LEA Report Page'!$J$10</f>
        <v/>
      </c>
      <c r="B80" s="173">
        <f>'LEA Report Page'!$L$11</f>
        <v>45107</v>
      </c>
      <c r="C80" s="169" t="s">
        <v>1837</v>
      </c>
      <c r="D80" s="169" t="s">
        <v>1869</v>
      </c>
      <c r="E80" s="169" t="s">
        <v>1868</v>
      </c>
      <c r="F80" s="169" t="s">
        <v>1845</v>
      </c>
      <c r="G80" s="175"/>
      <c r="H80" s="184">
        <f>'LEA Report Page'!H123</f>
        <v>0</v>
      </c>
      <c r="K80" s="169" t="s">
        <v>1850</v>
      </c>
      <c r="L80" s="169" t="s">
        <v>1871</v>
      </c>
      <c r="P80"/>
      <c r="Q80"/>
    </row>
    <row r="81" spans="1:17" x14ac:dyDescent="0.25">
      <c r="A81" t="str">
        <f>'LEA Report Page'!$J$10</f>
        <v/>
      </c>
      <c r="B81" s="173">
        <f>'LEA Report Page'!$L$11</f>
        <v>45107</v>
      </c>
      <c r="C81" s="169" t="s">
        <v>1837</v>
      </c>
      <c r="D81" s="169" t="s">
        <v>1869</v>
      </c>
      <c r="E81" s="169" t="s">
        <v>1868</v>
      </c>
      <c r="F81" s="169" t="s">
        <v>1845</v>
      </c>
      <c r="G81" s="175"/>
      <c r="H81" s="184">
        <f>'LEA Report Page'!H124</f>
        <v>0</v>
      </c>
      <c r="K81" s="169" t="s">
        <v>1850</v>
      </c>
      <c r="L81" s="169" t="s">
        <v>1872</v>
      </c>
      <c r="P81"/>
      <c r="Q81"/>
    </row>
    <row r="82" spans="1:17" x14ac:dyDescent="0.25">
      <c r="A82" t="str">
        <f>'LEA Report Page'!$J$10</f>
        <v/>
      </c>
      <c r="B82" s="173">
        <f>'LEA Report Page'!$L$11</f>
        <v>45107</v>
      </c>
      <c r="C82" s="169" t="s">
        <v>1837</v>
      </c>
      <c r="D82" s="169" t="s">
        <v>1869</v>
      </c>
      <c r="E82" s="169" t="s">
        <v>1868</v>
      </c>
      <c r="F82" s="169" t="s">
        <v>1845</v>
      </c>
      <c r="G82" s="175"/>
      <c r="H82" s="184">
        <f>'LEA Report Page'!H125</f>
        <v>0</v>
      </c>
      <c r="K82" s="169" t="s">
        <v>1850</v>
      </c>
      <c r="L82" s="169" t="s">
        <v>1873</v>
      </c>
      <c r="P82"/>
      <c r="Q82"/>
    </row>
    <row r="83" spans="1:17" x14ac:dyDescent="0.25">
      <c r="A83" t="str">
        <f>'LEA Report Page'!$J$10</f>
        <v/>
      </c>
      <c r="B83" s="173">
        <f>'LEA Report Page'!$L$11</f>
        <v>45107</v>
      </c>
      <c r="C83" s="169" t="s">
        <v>1837</v>
      </c>
      <c r="D83" s="169" t="s">
        <v>1869</v>
      </c>
      <c r="E83" s="169" t="s">
        <v>1868</v>
      </c>
      <c r="F83" s="169" t="s">
        <v>1845</v>
      </c>
      <c r="G83" s="175"/>
      <c r="H83" s="184">
        <f>'LEA Report Page'!H126</f>
        <v>0</v>
      </c>
      <c r="K83" s="169" t="s">
        <v>1850</v>
      </c>
      <c r="L83" s="169" t="s">
        <v>1874</v>
      </c>
      <c r="P83"/>
      <c r="Q83"/>
    </row>
    <row r="84" spans="1:17" x14ac:dyDescent="0.25">
      <c r="A84" t="str">
        <f>'LEA Report Page'!$J$10</f>
        <v/>
      </c>
      <c r="B84" s="173">
        <f>'LEA Report Page'!$L$11</f>
        <v>45107</v>
      </c>
      <c r="C84" s="169" t="s">
        <v>1837</v>
      </c>
      <c r="D84" s="169" t="s">
        <v>1869</v>
      </c>
      <c r="E84" s="169" t="s">
        <v>1868</v>
      </c>
      <c r="F84" s="169" t="s">
        <v>1845</v>
      </c>
      <c r="G84" s="175"/>
      <c r="H84" s="184">
        <f>'LEA Report Page'!H127</f>
        <v>0</v>
      </c>
      <c r="K84" s="169" t="s">
        <v>1850</v>
      </c>
      <c r="L84" s="169" t="s">
        <v>1875</v>
      </c>
      <c r="P84"/>
      <c r="Q84"/>
    </row>
    <row r="85" spans="1:17" x14ac:dyDescent="0.25">
      <c r="A85" t="str">
        <f>'LEA Report Page'!$J$10</f>
        <v/>
      </c>
      <c r="B85" s="173">
        <f>'LEA Report Page'!$L$11</f>
        <v>45107</v>
      </c>
      <c r="C85" s="169" t="s">
        <v>1837</v>
      </c>
      <c r="D85" s="169" t="s">
        <v>1869</v>
      </c>
      <c r="E85" s="169" t="s">
        <v>1868</v>
      </c>
      <c r="F85" s="169" t="s">
        <v>1845</v>
      </c>
      <c r="G85" s="175"/>
      <c r="H85" s="184">
        <f>'LEA Report Page'!H128</f>
        <v>0</v>
      </c>
      <c r="K85" s="169" t="s">
        <v>1850</v>
      </c>
      <c r="L85" s="169" t="s">
        <v>1876</v>
      </c>
      <c r="P85"/>
      <c r="Q85"/>
    </row>
    <row r="86" spans="1:17" x14ac:dyDescent="0.25">
      <c r="A86" t="str">
        <f>'LEA Report Page'!$J$10</f>
        <v/>
      </c>
      <c r="B86" s="173">
        <f>'LEA Report Page'!$L$11</f>
        <v>45107</v>
      </c>
      <c r="C86" s="169" t="s">
        <v>1837</v>
      </c>
      <c r="D86" s="169" t="s">
        <v>1869</v>
      </c>
      <c r="E86" s="169" t="s">
        <v>1868</v>
      </c>
      <c r="F86" s="169" t="s">
        <v>1845</v>
      </c>
      <c r="G86" s="175"/>
      <c r="H86" s="184">
        <f>'LEA Report Page'!H129</f>
        <v>0</v>
      </c>
      <c r="K86" s="169" t="s">
        <v>1850</v>
      </c>
      <c r="L86" s="169" t="s">
        <v>1877</v>
      </c>
      <c r="P86"/>
      <c r="Q86"/>
    </row>
    <row r="87" spans="1:17" x14ac:dyDescent="0.25">
      <c r="A87" t="str">
        <f>'LEA Report Page'!$J$10</f>
        <v/>
      </c>
      <c r="B87" s="173">
        <f>'LEA Report Page'!$L$11</f>
        <v>45107</v>
      </c>
      <c r="C87" s="169" t="s">
        <v>1837</v>
      </c>
      <c r="D87" s="169" t="s">
        <v>1869</v>
      </c>
      <c r="E87" s="169" t="s">
        <v>1868</v>
      </c>
      <c r="F87" s="169" t="s">
        <v>1845</v>
      </c>
      <c r="G87" s="175"/>
      <c r="H87" s="184">
        <f>'LEA Report Page'!H130</f>
        <v>0</v>
      </c>
      <c r="K87" s="169" t="s">
        <v>1850</v>
      </c>
      <c r="L87" s="169" t="s">
        <v>1878</v>
      </c>
      <c r="P87"/>
      <c r="Q87"/>
    </row>
    <row r="88" spans="1:17" x14ac:dyDescent="0.25">
      <c r="A88" t="str">
        <f>'LEA Report Page'!$J$10</f>
        <v/>
      </c>
      <c r="B88" s="173">
        <f>'LEA Report Page'!$L$11</f>
        <v>45107</v>
      </c>
      <c r="C88" s="169" t="s">
        <v>1837</v>
      </c>
      <c r="D88" s="169" t="s">
        <v>1869</v>
      </c>
      <c r="E88" s="169" t="s">
        <v>2</v>
      </c>
      <c r="F88" s="169" t="s">
        <v>1845</v>
      </c>
      <c r="G88" s="175"/>
      <c r="H88" s="184">
        <f>'LEA Report Page'!I122</f>
        <v>0</v>
      </c>
      <c r="K88" s="169" t="s">
        <v>1850</v>
      </c>
      <c r="L88" s="169" t="s">
        <v>1870</v>
      </c>
      <c r="P88"/>
      <c r="Q88"/>
    </row>
    <row r="89" spans="1:17" x14ac:dyDescent="0.25">
      <c r="A89" t="str">
        <f>'LEA Report Page'!$J$10</f>
        <v/>
      </c>
      <c r="B89" s="173">
        <f>'LEA Report Page'!$L$11</f>
        <v>45107</v>
      </c>
      <c r="C89" s="169" t="s">
        <v>1837</v>
      </c>
      <c r="D89" s="169" t="s">
        <v>1869</v>
      </c>
      <c r="E89" s="169" t="s">
        <v>2</v>
      </c>
      <c r="F89" s="169" t="s">
        <v>1845</v>
      </c>
      <c r="G89" s="175"/>
      <c r="H89" s="184">
        <f>'LEA Report Page'!I123</f>
        <v>0</v>
      </c>
      <c r="K89" s="169" t="s">
        <v>1850</v>
      </c>
      <c r="L89" s="169" t="s">
        <v>1871</v>
      </c>
      <c r="P89"/>
      <c r="Q89"/>
    </row>
    <row r="90" spans="1:17" x14ac:dyDescent="0.25">
      <c r="A90" t="str">
        <f>'LEA Report Page'!$J$10</f>
        <v/>
      </c>
      <c r="B90" s="173">
        <f>'LEA Report Page'!$L$11</f>
        <v>45107</v>
      </c>
      <c r="C90" s="169" t="s">
        <v>1837</v>
      </c>
      <c r="D90" s="169" t="s">
        <v>1869</v>
      </c>
      <c r="E90" s="169" t="s">
        <v>2</v>
      </c>
      <c r="F90" s="169" t="s">
        <v>1845</v>
      </c>
      <c r="G90" s="175"/>
      <c r="H90" s="184">
        <f>'LEA Report Page'!I124</f>
        <v>0</v>
      </c>
      <c r="K90" s="169" t="s">
        <v>1850</v>
      </c>
      <c r="L90" s="169" t="s">
        <v>1872</v>
      </c>
      <c r="P90"/>
      <c r="Q90"/>
    </row>
    <row r="91" spans="1:17" x14ac:dyDescent="0.25">
      <c r="A91" t="str">
        <f>'LEA Report Page'!$J$10</f>
        <v/>
      </c>
      <c r="B91" s="173">
        <f>'LEA Report Page'!$L$11</f>
        <v>45107</v>
      </c>
      <c r="C91" s="169" t="s">
        <v>1837</v>
      </c>
      <c r="D91" s="169" t="s">
        <v>1869</v>
      </c>
      <c r="E91" s="169" t="s">
        <v>2</v>
      </c>
      <c r="F91" s="169" t="s">
        <v>1845</v>
      </c>
      <c r="G91" s="175"/>
      <c r="H91" s="184">
        <f>'LEA Report Page'!I125</f>
        <v>0</v>
      </c>
      <c r="K91" s="169" t="s">
        <v>1850</v>
      </c>
      <c r="L91" s="169" t="s">
        <v>1873</v>
      </c>
      <c r="P91"/>
      <c r="Q91"/>
    </row>
    <row r="92" spans="1:17" x14ac:dyDescent="0.25">
      <c r="A92" t="str">
        <f>'LEA Report Page'!$J$10</f>
        <v/>
      </c>
      <c r="B92" s="173">
        <f>'LEA Report Page'!$L$11</f>
        <v>45107</v>
      </c>
      <c r="C92" s="169" t="s">
        <v>1837</v>
      </c>
      <c r="D92" s="169" t="s">
        <v>1869</v>
      </c>
      <c r="E92" s="169" t="s">
        <v>2</v>
      </c>
      <c r="F92" s="169" t="s">
        <v>1845</v>
      </c>
      <c r="G92" s="175"/>
      <c r="H92" s="184">
        <f>'LEA Report Page'!I126</f>
        <v>0</v>
      </c>
      <c r="K92" s="169" t="s">
        <v>1850</v>
      </c>
      <c r="L92" s="169" t="s">
        <v>1874</v>
      </c>
      <c r="P92"/>
      <c r="Q92"/>
    </row>
    <row r="93" spans="1:17" x14ac:dyDescent="0.25">
      <c r="A93" t="str">
        <f>'LEA Report Page'!$J$10</f>
        <v/>
      </c>
      <c r="B93" s="173">
        <f>'LEA Report Page'!$L$11</f>
        <v>45107</v>
      </c>
      <c r="C93" s="169" t="s">
        <v>1837</v>
      </c>
      <c r="D93" s="169" t="s">
        <v>1869</v>
      </c>
      <c r="E93" s="169" t="s">
        <v>2</v>
      </c>
      <c r="F93" s="169" t="s">
        <v>1845</v>
      </c>
      <c r="G93" s="175"/>
      <c r="H93" s="184">
        <f>'LEA Report Page'!I127</f>
        <v>0</v>
      </c>
      <c r="K93" s="169" t="s">
        <v>1850</v>
      </c>
      <c r="L93" s="169" t="s">
        <v>1875</v>
      </c>
      <c r="P93"/>
      <c r="Q93"/>
    </row>
    <row r="94" spans="1:17" x14ac:dyDescent="0.25">
      <c r="A94" t="str">
        <f>'LEA Report Page'!$J$10</f>
        <v/>
      </c>
      <c r="B94" s="173">
        <f>'LEA Report Page'!$L$11</f>
        <v>45107</v>
      </c>
      <c r="C94" s="169" t="s">
        <v>1837</v>
      </c>
      <c r="D94" s="169" t="s">
        <v>1869</v>
      </c>
      <c r="E94" s="169" t="s">
        <v>2</v>
      </c>
      <c r="F94" s="169" t="s">
        <v>1845</v>
      </c>
      <c r="G94" s="175"/>
      <c r="H94" s="184">
        <f>'LEA Report Page'!I128</f>
        <v>0</v>
      </c>
      <c r="K94" s="169" t="s">
        <v>1850</v>
      </c>
      <c r="L94" s="169" t="s">
        <v>1876</v>
      </c>
      <c r="P94"/>
      <c r="Q94"/>
    </row>
    <row r="95" spans="1:17" x14ac:dyDescent="0.25">
      <c r="A95" t="str">
        <f>'LEA Report Page'!$J$10</f>
        <v/>
      </c>
      <c r="B95" s="173">
        <f>'LEA Report Page'!$L$11</f>
        <v>45107</v>
      </c>
      <c r="C95" s="169" t="s">
        <v>1837</v>
      </c>
      <c r="D95" s="169" t="s">
        <v>1869</v>
      </c>
      <c r="E95" s="169" t="s">
        <v>2</v>
      </c>
      <c r="F95" s="169" t="s">
        <v>1845</v>
      </c>
      <c r="G95" s="175"/>
      <c r="H95" s="184">
        <f>'LEA Report Page'!I129</f>
        <v>0</v>
      </c>
      <c r="K95" s="169" t="s">
        <v>1850</v>
      </c>
      <c r="L95" s="169" t="s">
        <v>1877</v>
      </c>
      <c r="P95"/>
      <c r="Q95"/>
    </row>
    <row r="96" spans="1:17" x14ac:dyDescent="0.25">
      <c r="A96" t="str">
        <f>'LEA Report Page'!$J$10</f>
        <v/>
      </c>
      <c r="B96" s="173">
        <f>'LEA Report Page'!$L$11</f>
        <v>45107</v>
      </c>
      <c r="C96" s="169" t="s">
        <v>1837</v>
      </c>
      <c r="D96" s="169" t="s">
        <v>1869</v>
      </c>
      <c r="E96" s="169" t="s">
        <v>2</v>
      </c>
      <c r="F96" s="169" t="s">
        <v>1845</v>
      </c>
      <c r="G96" s="175"/>
      <c r="H96" s="184">
        <f>'LEA Report Page'!I130</f>
        <v>0</v>
      </c>
      <c r="K96" s="169" t="s">
        <v>1850</v>
      </c>
      <c r="L96" s="169" t="s">
        <v>1878</v>
      </c>
      <c r="P96"/>
      <c r="Q96"/>
    </row>
    <row r="97" spans="1:17" x14ac:dyDescent="0.25">
      <c r="A97" t="str">
        <f>'LEA Report Page'!$J$10</f>
        <v/>
      </c>
      <c r="B97" s="173">
        <f>'LEA Report Page'!$L$11</f>
        <v>45107</v>
      </c>
      <c r="C97" s="169" t="s">
        <v>1837</v>
      </c>
      <c r="D97" s="169" t="s">
        <v>1869</v>
      </c>
      <c r="E97" s="169" t="s">
        <v>1879</v>
      </c>
      <c r="F97" s="169" t="s">
        <v>1845</v>
      </c>
      <c r="G97" s="175"/>
      <c r="H97" s="184">
        <f>'LEA Report Page'!J122</f>
        <v>0</v>
      </c>
      <c r="K97" s="169" t="s">
        <v>1850</v>
      </c>
      <c r="L97" s="169" t="s">
        <v>1870</v>
      </c>
      <c r="P97"/>
      <c r="Q97"/>
    </row>
    <row r="98" spans="1:17" x14ac:dyDescent="0.25">
      <c r="A98" t="str">
        <f>'LEA Report Page'!$J$10</f>
        <v/>
      </c>
      <c r="B98" s="173">
        <f>'LEA Report Page'!$L$11</f>
        <v>45107</v>
      </c>
      <c r="C98" s="169" t="s">
        <v>1837</v>
      </c>
      <c r="D98" s="169" t="s">
        <v>1869</v>
      </c>
      <c r="E98" s="169" t="s">
        <v>1879</v>
      </c>
      <c r="F98" s="169" t="s">
        <v>1845</v>
      </c>
      <c r="G98" s="175"/>
      <c r="H98" s="184">
        <f>'LEA Report Page'!J123</f>
        <v>0</v>
      </c>
      <c r="K98" s="169" t="s">
        <v>1850</v>
      </c>
      <c r="L98" s="169" t="s">
        <v>1871</v>
      </c>
      <c r="P98"/>
      <c r="Q98"/>
    </row>
    <row r="99" spans="1:17" x14ac:dyDescent="0.25">
      <c r="A99" t="str">
        <f>'LEA Report Page'!$J$10</f>
        <v/>
      </c>
      <c r="B99" s="173">
        <f>'LEA Report Page'!$L$11</f>
        <v>45107</v>
      </c>
      <c r="C99" s="169" t="s">
        <v>1837</v>
      </c>
      <c r="D99" s="169" t="s">
        <v>1869</v>
      </c>
      <c r="E99" s="169" t="s">
        <v>1879</v>
      </c>
      <c r="F99" s="169" t="s">
        <v>1845</v>
      </c>
      <c r="G99" s="175"/>
      <c r="H99" s="184">
        <f>'LEA Report Page'!J124</f>
        <v>0</v>
      </c>
      <c r="K99" s="169" t="s">
        <v>1850</v>
      </c>
      <c r="L99" s="169" t="s">
        <v>1872</v>
      </c>
      <c r="P99"/>
      <c r="Q99"/>
    </row>
    <row r="100" spans="1:17" x14ac:dyDescent="0.25">
      <c r="A100" t="str">
        <f>'LEA Report Page'!$J$10</f>
        <v/>
      </c>
      <c r="B100" s="173">
        <f>'LEA Report Page'!$L$11</f>
        <v>45107</v>
      </c>
      <c r="C100" s="169" t="s">
        <v>1837</v>
      </c>
      <c r="D100" s="169" t="s">
        <v>1869</v>
      </c>
      <c r="E100" s="169" t="s">
        <v>1879</v>
      </c>
      <c r="F100" s="169" t="s">
        <v>1845</v>
      </c>
      <c r="G100" s="175"/>
      <c r="H100" s="184">
        <f>'LEA Report Page'!J125</f>
        <v>0</v>
      </c>
      <c r="K100" s="169" t="s">
        <v>1850</v>
      </c>
      <c r="L100" s="169" t="s">
        <v>1873</v>
      </c>
      <c r="P100"/>
      <c r="Q100"/>
    </row>
    <row r="101" spans="1:17" x14ac:dyDescent="0.25">
      <c r="A101" t="str">
        <f>'LEA Report Page'!$J$10</f>
        <v/>
      </c>
      <c r="B101" s="173">
        <f>'LEA Report Page'!$L$11</f>
        <v>45107</v>
      </c>
      <c r="C101" s="169" t="s">
        <v>1837</v>
      </c>
      <c r="D101" s="169" t="s">
        <v>1869</v>
      </c>
      <c r="E101" s="169" t="s">
        <v>1879</v>
      </c>
      <c r="F101" s="169" t="s">
        <v>1845</v>
      </c>
      <c r="G101" s="175"/>
      <c r="H101" s="184">
        <f>'LEA Report Page'!J126</f>
        <v>0</v>
      </c>
      <c r="K101" s="169" t="s">
        <v>1850</v>
      </c>
      <c r="L101" s="169" t="s">
        <v>1874</v>
      </c>
      <c r="P101"/>
      <c r="Q101"/>
    </row>
    <row r="102" spans="1:17" x14ac:dyDescent="0.25">
      <c r="A102" t="str">
        <f>'LEA Report Page'!$J$10</f>
        <v/>
      </c>
      <c r="B102" s="173">
        <f>'LEA Report Page'!$L$11</f>
        <v>45107</v>
      </c>
      <c r="C102" s="169" t="s">
        <v>1837</v>
      </c>
      <c r="D102" s="169" t="s">
        <v>1869</v>
      </c>
      <c r="E102" s="169" t="s">
        <v>1879</v>
      </c>
      <c r="F102" s="169" t="s">
        <v>1845</v>
      </c>
      <c r="G102" s="175"/>
      <c r="H102" s="184">
        <f>'LEA Report Page'!J127</f>
        <v>0</v>
      </c>
      <c r="K102" s="169" t="s">
        <v>1850</v>
      </c>
      <c r="L102" s="169" t="s">
        <v>1875</v>
      </c>
      <c r="P102"/>
      <c r="Q102"/>
    </row>
    <row r="103" spans="1:17" x14ac:dyDescent="0.25">
      <c r="A103" t="str">
        <f>'LEA Report Page'!$J$10</f>
        <v/>
      </c>
      <c r="B103" s="173">
        <f>'LEA Report Page'!$L$11</f>
        <v>45107</v>
      </c>
      <c r="C103" s="169" t="s">
        <v>1837</v>
      </c>
      <c r="D103" s="169" t="s">
        <v>1869</v>
      </c>
      <c r="E103" s="169" t="s">
        <v>1879</v>
      </c>
      <c r="F103" s="169" t="s">
        <v>1845</v>
      </c>
      <c r="G103" s="175"/>
      <c r="H103" s="184">
        <f>'LEA Report Page'!J128</f>
        <v>0</v>
      </c>
      <c r="K103" s="169" t="s">
        <v>1850</v>
      </c>
      <c r="L103" s="169" t="s">
        <v>1876</v>
      </c>
      <c r="P103"/>
      <c r="Q103"/>
    </row>
    <row r="104" spans="1:17" x14ac:dyDescent="0.25">
      <c r="A104" t="str">
        <f>'LEA Report Page'!$J$10</f>
        <v/>
      </c>
      <c r="B104" s="173">
        <f>'LEA Report Page'!$L$11</f>
        <v>45107</v>
      </c>
      <c r="C104" s="169" t="s">
        <v>1837</v>
      </c>
      <c r="D104" s="169" t="s">
        <v>1869</v>
      </c>
      <c r="E104" s="169" t="s">
        <v>1879</v>
      </c>
      <c r="F104" s="169" t="s">
        <v>1845</v>
      </c>
      <c r="G104" s="175"/>
      <c r="H104" s="184">
        <f>'LEA Report Page'!J129</f>
        <v>0</v>
      </c>
      <c r="K104" s="169" t="s">
        <v>1850</v>
      </c>
      <c r="L104" s="169" t="s">
        <v>1877</v>
      </c>
      <c r="P104"/>
      <c r="Q104"/>
    </row>
    <row r="105" spans="1:17" x14ac:dyDescent="0.25">
      <c r="A105" t="str">
        <f>'LEA Report Page'!$J$10</f>
        <v/>
      </c>
      <c r="B105" s="173">
        <f>'LEA Report Page'!$L$11</f>
        <v>45107</v>
      </c>
      <c r="C105" s="169" t="s">
        <v>1837</v>
      </c>
      <c r="D105" s="169" t="s">
        <v>1869</v>
      </c>
      <c r="E105" s="169" t="s">
        <v>1879</v>
      </c>
      <c r="F105" s="169" t="s">
        <v>1845</v>
      </c>
      <c r="G105" s="175"/>
      <c r="H105" s="184">
        <f>'LEA Report Page'!J130</f>
        <v>0</v>
      </c>
      <c r="K105" s="169" t="s">
        <v>1850</v>
      </c>
      <c r="L105" s="169" t="s">
        <v>1878</v>
      </c>
      <c r="P105"/>
      <c r="Q105"/>
    </row>
    <row r="106" spans="1:17" x14ac:dyDescent="0.25">
      <c r="A106" t="str">
        <f>'LEA Report Page'!$J$10</f>
        <v/>
      </c>
      <c r="B106" s="173">
        <f>'LEA Report Page'!$L$11</f>
        <v>45107</v>
      </c>
      <c r="C106" s="169" t="s">
        <v>1837</v>
      </c>
      <c r="D106" s="169" t="s">
        <v>1869</v>
      </c>
      <c r="E106" s="169" t="s">
        <v>1880</v>
      </c>
      <c r="F106" s="169" t="s">
        <v>1845</v>
      </c>
      <c r="G106" s="175"/>
      <c r="H106" s="184">
        <f>'LEA Report Page'!K122</f>
        <v>0</v>
      </c>
      <c r="K106" s="169" t="s">
        <v>1850</v>
      </c>
      <c r="L106" s="169" t="s">
        <v>1870</v>
      </c>
      <c r="P106"/>
      <c r="Q106"/>
    </row>
    <row r="107" spans="1:17" x14ac:dyDescent="0.25">
      <c r="A107" t="str">
        <f>'LEA Report Page'!$J$10</f>
        <v/>
      </c>
      <c r="B107" s="173">
        <f>'LEA Report Page'!$L$11</f>
        <v>45107</v>
      </c>
      <c r="C107" s="169" t="s">
        <v>1837</v>
      </c>
      <c r="D107" s="169" t="s">
        <v>1869</v>
      </c>
      <c r="E107" s="169" t="s">
        <v>1880</v>
      </c>
      <c r="F107" s="169" t="s">
        <v>1845</v>
      </c>
      <c r="G107" s="175"/>
      <c r="H107" s="184">
        <f>'LEA Report Page'!K123</f>
        <v>0</v>
      </c>
      <c r="K107" s="169" t="s">
        <v>1850</v>
      </c>
      <c r="L107" s="169" t="s">
        <v>1871</v>
      </c>
      <c r="P107"/>
      <c r="Q107"/>
    </row>
    <row r="108" spans="1:17" x14ac:dyDescent="0.25">
      <c r="A108" t="str">
        <f>'LEA Report Page'!$J$10</f>
        <v/>
      </c>
      <c r="B108" s="173">
        <f>'LEA Report Page'!$L$11</f>
        <v>45107</v>
      </c>
      <c r="C108" s="169" t="s">
        <v>1837</v>
      </c>
      <c r="D108" s="169" t="s">
        <v>1869</v>
      </c>
      <c r="E108" s="169" t="s">
        <v>1880</v>
      </c>
      <c r="F108" s="169" t="s">
        <v>1845</v>
      </c>
      <c r="G108" s="175"/>
      <c r="H108" s="184">
        <f>'LEA Report Page'!K124</f>
        <v>0</v>
      </c>
      <c r="K108" s="169" t="s">
        <v>1850</v>
      </c>
      <c r="L108" s="169" t="s">
        <v>1872</v>
      </c>
      <c r="P108"/>
      <c r="Q108"/>
    </row>
    <row r="109" spans="1:17" x14ac:dyDescent="0.25">
      <c r="A109" t="str">
        <f>'LEA Report Page'!$J$10</f>
        <v/>
      </c>
      <c r="B109" s="173">
        <f>'LEA Report Page'!$L$11</f>
        <v>45107</v>
      </c>
      <c r="C109" s="169" t="s">
        <v>1837</v>
      </c>
      <c r="D109" s="169" t="s">
        <v>1869</v>
      </c>
      <c r="E109" s="169" t="s">
        <v>1880</v>
      </c>
      <c r="F109" s="169" t="s">
        <v>1845</v>
      </c>
      <c r="G109" s="175"/>
      <c r="H109" s="184">
        <f>'LEA Report Page'!K125</f>
        <v>0</v>
      </c>
      <c r="K109" s="169" t="s">
        <v>1850</v>
      </c>
      <c r="L109" s="169" t="s">
        <v>1873</v>
      </c>
      <c r="P109"/>
      <c r="Q109"/>
    </row>
    <row r="110" spans="1:17" x14ac:dyDescent="0.25">
      <c r="A110" t="str">
        <f>'LEA Report Page'!$J$10</f>
        <v/>
      </c>
      <c r="B110" s="173">
        <f>'LEA Report Page'!$L$11</f>
        <v>45107</v>
      </c>
      <c r="C110" s="169" t="s">
        <v>1837</v>
      </c>
      <c r="D110" s="169" t="s">
        <v>1869</v>
      </c>
      <c r="E110" s="169" t="s">
        <v>1880</v>
      </c>
      <c r="F110" s="169" t="s">
        <v>1845</v>
      </c>
      <c r="G110" s="175"/>
      <c r="H110" s="184">
        <f>'LEA Report Page'!K126</f>
        <v>0</v>
      </c>
      <c r="K110" s="169" t="s">
        <v>1850</v>
      </c>
      <c r="L110" s="169" t="s">
        <v>1874</v>
      </c>
      <c r="P110"/>
      <c r="Q110"/>
    </row>
    <row r="111" spans="1:17" x14ac:dyDescent="0.25">
      <c r="A111" t="str">
        <f>'LEA Report Page'!$J$10</f>
        <v/>
      </c>
      <c r="B111" s="173">
        <f>'LEA Report Page'!$L$11</f>
        <v>45107</v>
      </c>
      <c r="C111" s="169" t="s">
        <v>1837</v>
      </c>
      <c r="D111" s="169" t="s">
        <v>1869</v>
      </c>
      <c r="E111" s="169" t="s">
        <v>1880</v>
      </c>
      <c r="F111" s="169" t="s">
        <v>1845</v>
      </c>
      <c r="G111" s="175"/>
      <c r="H111" s="184">
        <f>'LEA Report Page'!K127</f>
        <v>0</v>
      </c>
      <c r="K111" s="169" t="s">
        <v>1850</v>
      </c>
      <c r="L111" s="169" t="s">
        <v>1875</v>
      </c>
      <c r="P111"/>
      <c r="Q111"/>
    </row>
    <row r="112" spans="1:17" x14ac:dyDescent="0.25">
      <c r="A112" t="str">
        <f>'LEA Report Page'!$J$10</f>
        <v/>
      </c>
      <c r="B112" s="173">
        <f>'LEA Report Page'!$L$11</f>
        <v>45107</v>
      </c>
      <c r="C112" s="169" t="s">
        <v>1837</v>
      </c>
      <c r="D112" s="169" t="s">
        <v>1869</v>
      </c>
      <c r="E112" s="169" t="s">
        <v>1880</v>
      </c>
      <c r="F112" s="169" t="s">
        <v>1845</v>
      </c>
      <c r="G112" s="175"/>
      <c r="H112" s="184">
        <f>'LEA Report Page'!K128</f>
        <v>0</v>
      </c>
      <c r="K112" s="169" t="s">
        <v>1850</v>
      </c>
      <c r="L112" s="169" t="s">
        <v>1876</v>
      </c>
      <c r="P112"/>
      <c r="Q112"/>
    </row>
    <row r="113" spans="1:17" x14ac:dyDescent="0.25">
      <c r="A113" t="str">
        <f>'LEA Report Page'!$J$10</f>
        <v/>
      </c>
      <c r="B113" s="173">
        <f>'LEA Report Page'!$L$11</f>
        <v>45107</v>
      </c>
      <c r="C113" s="169" t="s">
        <v>1837</v>
      </c>
      <c r="D113" s="169" t="s">
        <v>1869</v>
      </c>
      <c r="E113" s="169" t="s">
        <v>1880</v>
      </c>
      <c r="F113" s="169" t="s">
        <v>1845</v>
      </c>
      <c r="G113" s="175"/>
      <c r="H113" s="184">
        <f>'LEA Report Page'!K129</f>
        <v>0</v>
      </c>
      <c r="K113" s="169" t="s">
        <v>1850</v>
      </c>
      <c r="L113" s="169" t="s">
        <v>1877</v>
      </c>
      <c r="P113"/>
      <c r="Q113"/>
    </row>
    <row r="114" spans="1:17" x14ac:dyDescent="0.25">
      <c r="A114" t="str">
        <f>'LEA Report Page'!$J$10</f>
        <v/>
      </c>
      <c r="B114" s="173">
        <f>'LEA Report Page'!$L$11</f>
        <v>45107</v>
      </c>
      <c r="C114" s="169" t="s">
        <v>1837</v>
      </c>
      <c r="D114" s="169" t="s">
        <v>1869</v>
      </c>
      <c r="E114" s="169" t="s">
        <v>1880</v>
      </c>
      <c r="F114" s="169" t="s">
        <v>1845</v>
      </c>
      <c r="G114" s="175"/>
      <c r="H114" s="184">
        <f>'LEA Report Page'!K130</f>
        <v>0</v>
      </c>
      <c r="K114" s="169" t="s">
        <v>1850</v>
      </c>
      <c r="L114" s="169" t="s">
        <v>1878</v>
      </c>
      <c r="P114"/>
      <c r="Q114"/>
    </row>
    <row r="115" spans="1:17" x14ac:dyDescent="0.25">
      <c r="A115" t="str">
        <f>'LEA Report Page'!$J$10</f>
        <v/>
      </c>
      <c r="B115" s="173">
        <f>'LEA Report Page'!$L$11</f>
        <v>45107</v>
      </c>
      <c r="C115" s="169" t="s">
        <v>1837</v>
      </c>
      <c r="D115" s="169" t="s">
        <v>1869</v>
      </c>
      <c r="E115" s="169" t="s">
        <v>1868</v>
      </c>
      <c r="F115" s="169" t="s">
        <v>1845</v>
      </c>
      <c r="G115" s="175"/>
      <c r="H115" s="184">
        <f>'LEA Report Page'!H133</f>
        <v>0</v>
      </c>
      <c r="K115" s="169" t="s">
        <v>1851</v>
      </c>
      <c r="L115" s="169" t="s">
        <v>1870</v>
      </c>
      <c r="P115"/>
      <c r="Q115"/>
    </row>
    <row r="116" spans="1:17" x14ac:dyDescent="0.25">
      <c r="A116" t="str">
        <f>'LEA Report Page'!$J$10</f>
        <v/>
      </c>
      <c r="B116" s="173">
        <f>'LEA Report Page'!$L$11</f>
        <v>45107</v>
      </c>
      <c r="C116" s="169" t="s">
        <v>1837</v>
      </c>
      <c r="D116" s="169" t="s">
        <v>1869</v>
      </c>
      <c r="E116" s="169" t="s">
        <v>1868</v>
      </c>
      <c r="F116" s="169" t="s">
        <v>1845</v>
      </c>
      <c r="G116" s="175"/>
      <c r="H116" s="184">
        <f>'LEA Report Page'!H134</f>
        <v>0</v>
      </c>
      <c r="K116" s="169" t="s">
        <v>1851</v>
      </c>
      <c r="L116" s="169" t="s">
        <v>1871</v>
      </c>
      <c r="P116"/>
      <c r="Q116"/>
    </row>
    <row r="117" spans="1:17" x14ac:dyDescent="0.25">
      <c r="A117" t="str">
        <f>'LEA Report Page'!$J$10</f>
        <v/>
      </c>
      <c r="B117" s="173">
        <f>'LEA Report Page'!$L$11</f>
        <v>45107</v>
      </c>
      <c r="C117" s="169" t="s">
        <v>1837</v>
      </c>
      <c r="D117" s="169" t="s">
        <v>1869</v>
      </c>
      <c r="E117" s="169" t="s">
        <v>1868</v>
      </c>
      <c r="F117" s="169" t="s">
        <v>1845</v>
      </c>
      <c r="G117" s="175"/>
      <c r="H117" s="184">
        <f>'LEA Report Page'!H135</f>
        <v>0</v>
      </c>
      <c r="K117" s="169" t="s">
        <v>1851</v>
      </c>
      <c r="L117" s="169" t="s">
        <v>1872</v>
      </c>
      <c r="P117"/>
      <c r="Q117"/>
    </row>
    <row r="118" spans="1:17" x14ac:dyDescent="0.25">
      <c r="A118" t="str">
        <f>'LEA Report Page'!$J$10</f>
        <v/>
      </c>
      <c r="B118" s="173">
        <f>'LEA Report Page'!$L$11</f>
        <v>45107</v>
      </c>
      <c r="C118" s="169" t="s">
        <v>1837</v>
      </c>
      <c r="D118" s="169" t="s">
        <v>1869</v>
      </c>
      <c r="E118" s="169" t="s">
        <v>1868</v>
      </c>
      <c r="F118" s="169" t="s">
        <v>1845</v>
      </c>
      <c r="G118" s="175"/>
      <c r="H118" s="184">
        <f>'LEA Report Page'!H136</f>
        <v>0</v>
      </c>
      <c r="K118" s="169" t="s">
        <v>1851</v>
      </c>
      <c r="L118" s="169" t="s">
        <v>1873</v>
      </c>
      <c r="P118"/>
      <c r="Q118"/>
    </row>
    <row r="119" spans="1:17" x14ac:dyDescent="0.25">
      <c r="A119" t="str">
        <f>'LEA Report Page'!$J$10</f>
        <v/>
      </c>
      <c r="B119" s="173">
        <f>'LEA Report Page'!$L$11</f>
        <v>45107</v>
      </c>
      <c r="C119" s="169" t="s">
        <v>1837</v>
      </c>
      <c r="D119" s="169" t="s">
        <v>1869</v>
      </c>
      <c r="E119" s="169" t="s">
        <v>1868</v>
      </c>
      <c r="F119" s="169" t="s">
        <v>1845</v>
      </c>
      <c r="G119" s="175"/>
      <c r="H119" s="184">
        <f>'LEA Report Page'!H137</f>
        <v>0</v>
      </c>
      <c r="K119" s="169" t="s">
        <v>1851</v>
      </c>
      <c r="L119" s="169" t="s">
        <v>1874</v>
      </c>
      <c r="P119"/>
      <c r="Q119"/>
    </row>
    <row r="120" spans="1:17" x14ac:dyDescent="0.25">
      <c r="A120" t="str">
        <f>'LEA Report Page'!$J$10</f>
        <v/>
      </c>
      <c r="B120" s="173">
        <f>'LEA Report Page'!$L$11</f>
        <v>45107</v>
      </c>
      <c r="C120" s="169" t="s">
        <v>1837</v>
      </c>
      <c r="D120" s="169" t="s">
        <v>1869</v>
      </c>
      <c r="E120" s="169" t="s">
        <v>1868</v>
      </c>
      <c r="F120" s="169" t="s">
        <v>1845</v>
      </c>
      <c r="G120" s="175"/>
      <c r="H120" s="184">
        <f>'LEA Report Page'!H138</f>
        <v>0</v>
      </c>
      <c r="K120" s="169" t="s">
        <v>1851</v>
      </c>
      <c r="L120" s="169" t="s">
        <v>1875</v>
      </c>
      <c r="P120"/>
      <c r="Q120"/>
    </row>
    <row r="121" spans="1:17" x14ac:dyDescent="0.25">
      <c r="A121" t="str">
        <f>'LEA Report Page'!$J$10</f>
        <v/>
      </c>
      <c r="B121" s="173">
        <f>'LEA Report Page'!$L$11</f>
        <v>45107</v>
      </c>
      <c r="C121" s="169" t="s">
        <v>1837</v>
      </c>
      <c r="D121" s="169" t="s">
        <v>1869</v>
      </c>
      <c r="E121" s="169" t="s">
        <v>1868</v>
      </c>
      <c r="F121" s="169" t="s">
        <v>1845</v>
      </c>
      <c r="G121" s="175"/>
      <c r="H121" s="184">
        <f>'LEA Report Page'!H139</f>
        <v>0</v>
      </c>
      <c r="K121" s="169" t="s">
        <v>1851</v>
      </c>
      <c r="L121" s="169" t="s">
        <v>1876</v>
      </c>
      <c r="P121"/>
      <c r="Q121"/>
    </row>
    <row r="122" spans="1:17" x14ac:dyDescent="0.25">
      <c r="A122" t="str">
        <f>'LEA Report Page'!$J$10</f>
        <v/>
      </c>
      <c r="B122" s="173">
        <f>'LEA Report Page'!$L$11</f>
        <v>45107</v>
      </c>
      <c r="C122" s="169" t="s">
        <v>1837</v>
      </c>
      <c r="D122" s="169" t="s">
        <v>1869</v>
      </c>
      <c r="E122" s="169" t="s">
        <v>1868</v>
      </c>
      <c r="F122" s="169" t="s">
        <v>1845</v>
      </c>
      <c r="G122" s="175"/>
      <c r="H122" s="184">
        <f>'LEA Report Page'!H140</f>
        <v>0</v>
      </c>
      <c r="K122" s="169" t="s">
        <v>1851</v>
      </c>
      <c r="L122" s="169" t="s">
        <v>1877</v>
      </c>
      <c r="P122"/>
      <c r="Q122"/>
    </row>
    <row r="123" spans="1:17" x14ac:dyDescent="0.25">
      <c r="A123" t="str">
        <f>'LEA Report Page'!$J$10</f>
        <v/>
      </c>
      <c r="B123" s="173">
        <f>'LEA Report Page'!$L$11</f>
        <v>45107</v>
      </c>
      <c r="C123" s="169" t="s">
        <v>1837</v>
      </c>
      <c r="D123" s="169" t="s">
        <v>1869</v>
      </c>
      <c r="E123" s="169" t="s">
        <v>1868</v>
      </c>
      <c r="F123" s="169" t="s">
        <v>1845</v>
      </c>
      <c r="G123" s="175"/>
      <c r="H123" s="184">
        <f>'LEA Report Page'!H141</f>
        <v>0</v>
      </c>
      <c r="K123" s="169" t="s">
        <v>1851</v>
      </c>
      <c r="L123" s="169" t="s">
        <v>1878</v>
      </c>
      <c r="P123"/>
      <c r="Q123"/>
    </row>
    <row r="124" spans="1:17" x14ac:dyDescent="0.25">
      <c r="A124" t="str">
        <f>'LEA Report Page'!$J$10</f>
        <v/>
      </c>
      <c r="B124" s="173">
        <f>'LEA Report Page'!$L$11</f>
        <v>45107</v>
      </c>
      <c r="C124" s="169" t="s">
        <v>1837</v>
      </c>
      <c r="D124" s="169" t="s">
        <v>1869</v>
      </c>
      <c r="E124" s="169" t="s">
        <v>2</v>
      </c>
      <c r="F124" s="169" t="s">
        <v>1845</v>
      </c>
      <c r="G124" s="175"/>
      <c r="H124" s="184">
        <f>'LEA Report Page'!I133</f>
        <v>0</v>
      </c>
      <c r="K124" s="169" t="s">
        <v>1851</v>
      </c>
      <c r="L124" s="169" t="s">
        <v>1870</v>
      </c>
      <c r="P124"/>
      <c r="Q124"/>
    </row>
    <row r="125" spans="1:17" x14ac:dyDescent="0.25">
      <c r="A125" t="str">
        <f>'LEA Report Page'!$J$10</f>
        <v/>
      </c>
      <c r="B125" s="173">
        <f>'LEA Report Page'!$L$11</f>
        <v>45107</v>
      </c>
      <c r="C125" s="169" t="s">
        <v>1837</v>
      </c>
      <c r="D125" s="169" t="s">
        <v>1869</v>
      </c>
      <c r="E125" s="169" t="s">
        <v>2</v>
      </c>
      <c r="F125" s="169" t="s">
        <v>1845</v>
      </c>
      <c r="G125" s="175"/>
      <c r="H125" s="184">
        <f>'LEA Report Page'!I134</f>
        <v>0</v>
      </c>
      <c r="K125" s="169" t="s">
        <v>1851</v>
      </c>
      <c r="L125" s="169" t="s">
        <v>1871</v>
      </c>
      <c r="P125"/>
      <c r="Q125"/>
    </row>
    <row r="126" spans="1:17" x14ac:dyDescent="0.25">
      <c r="A126" t="str">
        <f>'LEA Report Page'!$J$10</f>
        <v/>
      </c>
      <c r="B126" s="173">
        <f>'LEA Report Page'!$L$11</f>
        <v>45107</v>
      </c>
      <c r="C126" s="169" t="s">
        <v>1837</v>
      </c>
      <c r="D126" s="169" t="s">
        <v>1869</v>
      </c>
      <c r="E126" s="169" t="s">
        <v>2</v>
      </c>
      <c r="F126" s="169" t="s">
        <v>1845</v>
      </c>
      <c r="G126" s="175"/>
      <c r="H126" s="184">
        <f>'LEA Report Page'!I135</f>
        <v>0</v>
      </c>
      <c r="K126" s="169" t="s">
        <v>1851</v>
      </c>
      <c r="L126" s="169" t="s">
        <v>1872</v>
      </c>
      <c r="P126"/>
      <c r="Q126"/>
    </row>
    <row r="127" spans="1:17" x14ac:dyDescent="0.25">
      <c r="A127" t="str">
        <f>'LEA Report Page'!$J$10</f>
        <v/>
      </c>
      <c r="B127" s="173">
        <f>'LEA Report Page'!$L$11</f>
        <v>45107</v>
      </c>
      <c r="C127" s="169" t="s">
        <v>1837</v>
      </c>
      <c r="D127" s="169" t="s">
        <v>1869</v>
      </c>
      <c r="E127" s="169" t="s">
        <v>2</v>
      </c>
      <c r="F127" s="169" t="s">
        <v>1845</v>
      </c>
      <c r="G127" s="175"/>
      <c r="H127" s="184">
        <f>'LEA Report Page'!I136</f>
        <v>0</v>
      </c>
      <c r="K127" s="169" t="s">
        <v>1851</v>
      </c>
      <c r="L127" s="169" t="s">
        <v>1873</v>
      </c>
      <c r="P127"/>
      <c r="Q127"/>
    </row>
    <row r="128" spans="1:17" x14ac:dyDescent="0.25">
      <c r="A128" t="str">
        <f>'LEA Report Page'!$J$10</f>
        <v/>
      </c>
      <c r="B128" s="173">
        <f>'LEA Report Page'!$L$11</f>
        <v>45107</v>
      </c>
      <c r="C128" s="169" t="s">
        <v>1837</v>
      </c>
      <c r="D128" s="169" t="s">
        <v>1869</v>
      </c>
      <c r="E128" s="169" t="s">
        <v>2</v>
      </c>
      <c r="F128" s="169" t="s">
        <v>1845</v>
      </c>
      <c r="G128" s="175"/>
      <c r="H128" s="184">
        <f>'LEA Report Page'!I137</f>
        <v>0</v>
      </c>
      <c r="K128" s="169" t="s">
        <v>1851</v>
      </c>
      <c r="L128" s="169" t="s">
        <v>1874</v>
      </c>
      <c r="P128"/>
      <c r="Q128"/>
    </row>
    <row r="129" spans="1:17" x14ac:dyDescent="0.25">
      <c r="A129" t="str">
        <f>'LEA Report Page'!$J$10</f>
        <v/>
      </c>
      <c r="B129" s="173">
        <f>'LEA Report Page'!$L$11</f>
        <v>45107</v>
      </c>
      <c r="C129" s="169" t="s">
        <v>1837</v>
      </c>
      <c r="D129" s="169" t="s">
        <v>1869</v>
      </c>
      <c r="E129" s="169" t="s">
        <v>2</v>
      </c>
      <c r="F129" s="169" t="s">
        <v>1845</v>
      </c>
      <c r="G129" s="175"/>
      <c r="H129" s="184">
        <f>'LEA Report Page'!I138</f>
        <v>0</v>
      </c>
      <c r="K129" s="169" t="s">
        <v>1851</v>
      </c>
      <c r="L129" s="169" t="s">
        <v>1875</v>
      </c>
      <c r="P129"/>
      <c r="Q129"/>
    </row>
    <row r="130" spans="1:17" x14ac:dyDescent="0.25">
      <c r="A130" t="str">
        <f>'LEA Report Page'!$J$10</f>
        <v/>
      </c>
      <c r="B130" s="173">
        <f>'LEA Report Page'!$L$11</f>
        <v>45107</v>
      </c>
      <c r="C130" s="169" t="s">
        <v>1837</v>
      </c>
      <c r="D130" s="169" t="s">
        <v>1869</v>
      </c>
      <c r="E130" s="169" t="s">
        <v>2</v>
      </c>
      <c r="F130" s="169" t="s">
        <v>1845</v>
      </c>
      <c r="G130" s="175"/>
      <c r="H130" s="184">
        <f>'LEA Report Page'!I139</f>
        <v>0</v>
      </c>
      <c r="K130" s="169" t="s">
        <v>1851</v>
      </c>
      <c r="L130" s="169" t="s">
        <v>1876</v>
      </c>
      <c r="P130"/>
      <c r="Q130"/>
    </row>
    <row r="131" spans="1:17" x14ac:dyDescent="0.25">
      <c r="A131" t="str">
        <f>'LEA Report Page'!$J$10</f>
        <v/>
      </c>
      <c r="B131" s="173">
        <f>'LEA Report Page'!$L$11</f>
        <v>45107</v>
      </c>
      <c r="C131" s="169" t="s">
        <v>1837</v>
      </c>
      <c r="D131" s="169" t="s">
        <v>1869</v>
      </c>
      <c r="E131" s="169" t="s">
        <v>2</v>
      </c>
      <c r="F131" s="169" t="s">
        <v>1845</v>
      </c>
      <c r="G131" s="175"/>
      <c r="H131" s="184">
        <f>'LEA Report Page'!I140</f>
        <v>0</v>
      </c>
      <c r="K131" s="169" t="s">
        <v>1851</v>
      </c>
      <c r="L131" s="169" t="s">
        <v>1877</v>
      </c>
      <c r="P131"/>
      <c r="Q131"/>
    </row>
    <row r="132" spans="1:17" x14ac:dyDescent="0.25">
      <c r="A132" t="str">
        <f>'LEA Report Page'!$J$10</f>
        <v/>
      </c>
      <c r="B132" s="173">
        <f>'LEA Report Page'!$L$11</f>
        <v>45107</v>
      </c>
      <c r="C132" s="169" t="s">
        <v>1837</v>
      </c>
      <c r="D132" s="169" t="s">
        <v>1869</v>
      </c>
      <c r="E132" s="169" t="s">
        <v>2</v>
      </c>
      <c r="F132" s="169" t="s">
        <v>1845</v>
      </c>
      <c r="G132" s="175"/>
      <c r="H132" s="184">
        <f>'LEA Report Page'!I141</f>
        <v>0</v>
      </c>
      <c r="K132" s="169" t="s">
        <v>1851</v>
      </c>
      <c r="L132" s="169" t="s">
        <v>1878</v>
      </c>
      <c r="P132"/>
      <c r="Q132"/>
    </row>
    <row r="133" spans="1:17" x14ac:dyDescent="0.25">
      <c r="A133" t="str">
        <f>'LEA Report Page'!$J$10</f>
        <v/>
      </c>
      <c r="B133" s="173">
        <f>'LEA Report Page'!$L$11</f>
        <v>45107</v>
      </c>
      <c r="C133" s="169" t="s">
        <v>1837</v>
      </c>
      <c r="D133" s="169" t="s">
        <v>1869</v>
      </c>
      <c r="E133" s="169" t="s">
        <v>1879</v>
      </c>
      <c r="F133" s="169" t="s">
        <v>1845</v>
      </c>
      <c r="G133" s="175"/>
      <c r="H133" s="184">
        <f>'LEA Report Page'!J133</f>
        <v>0</v>
      </c>
      <c r="K133" s="169" t="s">
        <v>1851</v>
      </c>
      <c r="L133" s="169" t="s">
        <v>1870</v>
      </c>
      <c r="P133"/>
      <c r="Q133"/>
    </row>
    <row r="134" spans="1:17" x14ac:dyDescent="0.25">
      <c r="A134" t="str">
        <f>'LEA Report Page'!$J$10</f>
        <v/>
      </c>
      <c r="B134" s="173">
        <f>'LEA Report Page'!$L$11</f>
        <v>45107</v>
      </c>
      <c r="C134" s="169" t="s">
        <v>1837</v>
      </c>
      <c r="D134" s="169" t="s">
        <v>1869</v>
      </c>
      <c r="E134" s="169" t="s">
        <v>1879</v>
      </c>
      <c r="F134" s="169" t="s">
        <v>1845</v>
      </c>
      <c r="G134" s="175"/>
      <c r="H134" s="184">
        <f>'LEA Report Page'!J134</f>
        <v>0</v>
      </c>
      <c r="K134" s="169" t="s">
        <v>1851</v>
      </c>
      <c r="L134" s="169" t="s">
        <v>1871</v>
      </c>
      <c r="P134"/>
      <c r="Q134"/>
    </row>
    <row r="135" spans="1:17" x14ac:dyDescent="0.25">
      <c r="A135" t="str">
        <f>'LEA Report Page'!$J$10</f>
        <v/>
      </c>
      <c r="B135" s="173">
        <f>'LEA Report Page'!$L$11</f>
        <v>45107</v>
      </c>
      <c r="C135" s="169" t="s">
        <v>1837</v>
      </c>
      <c r="D135" s="169" t="s">
        <v>1869</v>
      </c>
      <c r="E135" s="169" t="s">
        <v>1879</v>
      </c>
      <c r="F135" s="169" t="s">
        <v>1845</v>
      </c>
      <c r="G135" s="175"/>
      <c r="H135" s="184">
        <f>'LEA Report Page'!J135</f>
        <v>0</v>
      </c>
      <c r="K135" s="169" t="s">
        <v>1851</v>
      </c>
      <c r="L135" s="169" t="s">
        <v>1872</v>
      </c>
      <c r="P135"/>
      <c r="Q135"/>
    </row>
    <row r="136" spans="1:17" x14ac:dyDescent="0.25">
      <c r="A136" t="str">
        <f>'LEA Report Page'!$J$10</f>
        <v/>
      </c>
      <c r="B136" s="173">
        <f>'LEA Report Page'!$L$11</f>
        <v>45107</v>
      </c>
      <c r="C136" s="169" t="s">
        <v>1837</v>
      </c>
      <c r="D136" s="169" t="s">
        <v>1869</v>
      </c>
      <c r="E136" s="169" t="s">
        <v>1879</v>
      </c>
      <c r="F136" s="169" t="s">
        <v>1845</v>
      </c>
      <c r="G136" s="175"/>
      <c r="H136" s="184">
        <f>'LEA Report Page'!J136</f>
        <v>0</v>
      </c>
      <c r="K136" s="169" t="s">
        <v>1851</v>
      </c>
      <c r="L136" s="169" t="s">
        <v>1873</v>
      </c>
      <c r="P136"/>
      <c r="Q136"/>
    </row>
    <row r="137" spans="1:17" x14ac:dyDescent="0.25">
      <c r="A137" t="str">
        <f>'LEA Report Page'!$J$10</f>
        <v/>
      </c>
      <c r="B137" s="173">
        <f>'LEA Report Page'!$L$11</f>
        <v>45107</v>
      </c>
      <c r="C137" s="169" t="s">
        <v>1837</v>
      </c>
      <c r="D137" s="169" t="s">
        <v>1869</v>
      </c>
      <c r="E137" s="169" t="s">
        <v>1879</v>
      </c>
      <c r="F137" s="169" t="s">
        <v>1845</v>
      </c>
      <c r="G137" s="175"/>
      <c r="H137" s="184">
        <f>'LEA Report Page'!J137</f>
        <v>0</v>
      </c>
      <c r="K137" s="169" t="s">
        <v>1851</v>
      </c>
      <c r="L137" s="169" t="s">
        <v>1874</v>
      </c>
      <c r="P137"/>
      <c r="Q137"/>
    </row>
    <row r="138" spans="1:17" x14ac:dyDescent="0.25">
      <c r="A138" t="str">
        <f>'LEA Report Page'!$J$10</f>
        <v/>
      </c>
      <c r="B138" s="173">
        <f>'LEA Report Page'!$L$11</f>
        <v>45107</v>
      </c>
      <c r="C138" s="169" t="s">
        <v>1837</v>
      </c>
      <c r="D138" s="169" t="s">
        <v>1869</v>
      </c>
      <c r="E138" s="169" t="s">
        <v>1879</v>
      </c>
      <c r="F138" s="169" t="s">
        <v>1845</v>
      </c>
      <c r="G138" s="175"/>
      <c r="H138" s="184">
        <f>'LEA Report Page'!J138</f>
        <v>0</v>
      </c>
      <c r="K138" s="169" t="s">
        <v>1851</v>
      </c>
      <c r="L138" s="169" t="s">
        <v>1875</v>
      </c>
      <c r="P138"/>
      <c r="Q138"/>
    </row>
    <row r="139" spans="1:17" x14ac:dyDescent="0.25">
      <c r="A139" t="str">
        <f>'LEA Report Page'!$J$10</f>
        <v/>
      </c>
      <c r="B139" s="173">
        <f>'LEA Report Page'!$L$11</f>
        <v>45107</v>
      </c>
      <c r="C139" s="169" t="s">
        <v>1837</v>
      </c>
      <c r="D139" s="169" t="s">
        <v>1869</v>
      </c>
      <c r="E139" s="169" t="s">
        <v>1879</v>
      </c>
      <c r="F139" s="169" t="s">
        <v>1845</v>
      </c>
      <c r="G139" s="175"/>
      <c r="H139" s="184">
        <f>'LEA Report Page'!J139</f>
        <v>0</v>
      </c>
      <c r="K139" s="169" t="s">
        <v>1851</v>
      </c>
      <c r="L139" s="169" t="s">
        <v>1876</v>
      </c>
      <c r="P139"/>
      <c r="Q139"/>
    </row>
    <row r="140" spans="1:17" x14ac:dyDescent="0.25">
      <c r="A140" t="str">
        <f>'LEA Report Page'!$J$10</f>
        <v/>
      </c>
      <c r="B140" s="173">
        <f>'LEA Report Page'!$L$11</f>
        <v>45107</v>
      </c>
      <c r="C140" s="169" t="s">
        <v>1837</v>
      </c>
      <c r="D140" s="169" t="s">
        <v>1869</v>
      </c>
      <c r="E140" s="169" t="s">
        <v>1879</v>
      </c>
      <c r="F140" s="169" t="s">
        <v>1845</v>
      </c>
      <c r="G140" s="175"/>
      <c r="H140" s="184">
        <f>'LEA Report Page'!J140</f>
        <v>0</v>
      </c>
      <c r="K140" s="169" t="s">
        <v>1851</v>
      </c>
      <c r="L140" s="169" t="s">
        <v>1877</v>
      </c>
      <c r="P140"/>
      <c r="Q140"/>
    </row>
    <row r="141" spans="1:17" x14ac:dyDescent="0.25">
      <c r="A141" t="str">
        <f>'LEA Report Page'!$J$10</f>
        <v/>
      </c>
      <c r="B141" s="173">
        <f>'LEA Report Page'!$L$11</f>
        <v>45107</v>
      </c>
      <c r="C141" s="169" t="s">
        <v>1837</v>
      </c>
      <c r="D141" s="169" t="s">
        <v>1869</v>
      </c>
      <c r="E141" s="169" t="s">
        <v>1879</v>
      </c>
      <c r="F141" s="169" t="s">
        <v>1845</v>
      </c>
      <c r="G141" s="175"/>
      <c r="H141" s="184">
        <f>'LEA Report Page'!J141</f>
        <v>0</v>
      </c>
      <c r="K141" s="169" t="s">
        <v>1851</v>
      </c>
      <c r="L141" s="169" t="s">
        <v>1878</v>
      </c>
      <c r="P141"/>
      <c r="Q141"/>
    </row>
    <row r="142" spans="1:17" x14ac:dyDescent="0.25">
      <c r="A142" t="str">
        <f>'LEA Report Page'!$J$10</f>
        <v/>
      </c>
      <c r="B142" s="173">
        <f>'LEA Report Page'!$L$11</f>
        <v>45107</v>
      </c>
      <c r="C142" s="169" t="s">
        <v>1837</v>
      </c>
      <c r="D142" s="169" t="s">
        <v>1869</v>
      </c>
      <c r="E142" s="169" t="s">
        <v>1880</v>
      </c>
      <c r="F142" s="169" t="s">
        <v>1845</v>
      </c>
      <c r="G142" s="175"/>
      <c r="H142" s="184">
        <f>'LEA Report Page'!K133</f>
        <v>0</v>
      </c>
      <c r="K142" s="169" t="s">
        <v>1851</v>
      </c>
      <c r="L142" s="169" t="s">
        <v>1870</v>
      </c>
      <c r="P142"/>
      <c r="Q142"/>
    </row>
    <row r="143" spans="1:17" x14ac:dyDescent="0.25">
      <c r="A143" t="str">
        <f>'LEA Report Page'!$J$10</f>
        <v/>
      </c>
      <c r="B143" s="173">
        <f>'LEA Report Page'!$L$11</f>
        <v>45107</v>
      </c>
      <c r="C143" s="169" t="s">
        <v>1837</v>
      </c>
      <c r="D143" s="169" t="s">
        <v>1869</v>
      </c>
      <c r="E143" s="169" t="s">
        <v>1880</v>
      </c>
      <c r="F143" s="169" t="s">
        <v>1845</v>
      </c>
      <c r="G143" s="175"/>
      <c r="H143" s="184">
        <f>'LEA Report Page'!K134</f>
        <v>0</v>
      </c>
      <c r="K143" s="169" t="s">
        <v>1851</v>
      </c>
      <c r="L143" s="169" t="s">
        <v>1871</v>
      </c>
      <c r="P143"/>
      <c r="Q143"/>
    </row>
    <row r="144" spans="1:17" x14ac:dyDescent="0.25">
      <c r="A144" t="str">
        <f>'LEA Report Page'!$J$10</f>
        <v/>
      </c>
      <c r="B144" s="173">
        <f>'LEA Report Page'!$L$11</f>
        <v>45107</v>
      </c>
      <c r="C144" s="169" t="s">
        <v>1837</v>
      </c>
      <c r="D144" s="169" t="s">
        <v>1869</v>
      </c>
      <c r="E144" s="169" t="s">
        <v>1880</v>
      </c>
      <c r="F144" s="169" t="s">
        <v>1845</v>
      </c>
      <c r="G144" s="175"/>
      <c r="H144" s="184">
        <f>'LEA Report Page'!K135</f>
        <v>0</v>
      </c>
      <c r="K144" s="169" t="s">
        <v>1851</v>
      </c>
      <c r="L144" s="169" t="s">
        <v>1872</v>
      </c>
      <c r="P144"/>
      <c r="Q144"/>
    </row>
    <row r="145" spans="1:17" x14ac:dyDescent="0.25">
      <c r="A145" t="str">
        <f>'LEA Report Page'!$J$10</f>
        <v/>
      </c>
      <c r="B145" s="173">
        <f>'LEA Report Page'!$L$11</f>
        <v>45107</v>
      </c>
      <c r="C145" s="169" t="s">
        <v>1837</v>
      </c>
      <c r="D145" s="169" t="s">
        <v>1869</v>
      </c>
      <c r="E145" s="169" t="s">
        <v>1880</v>
      </c>
      <c r="F145" s="169" t="s">
        <v>1845</v>
      </c>
      <c r="G145" s="175"/>
      <c r="H145" s="184">
        <f>'LEA Report Page'!K136</f>
        <v>0</v>
      </c>
      <c r="K145" s="169" t="s">
        <v>1851</v>
      </c>
      <c r="L145" s="169" t="s">
        <v>1873</v>
      </c>
      <c r="P145"/>
      <c r="Q145"/>
    </row>
    <row r="146" spans="1:17" x14ac:dyDescent="0.25">
      <c r="A146" t="str">
        <f>'LEA Report Page'!$J$10</f>
        <v/>
      </c>
      <c r="B146" s="173">
        <f>'LEA Report Page'!$L$11</f>
        <v>45107</v>
      </c>
      <c r="C146" s="169" t="s">
        <v>1837</v>
      </c>
      <c r="D146" s="169" t="s">
        <v>1869</v>
      </c>
      <c r="E146" s="169" t="s">
        <v>1880</v>
      </c>
      <c r="F146" s="169" t="s">
        <v>1845</v>
      </c>
      <c r="G146" s="175"/>
      <c r="H146" s="184">
        <f>'LEA Report Page'!K137</f>
        <v>0</v>
      </c>
      <c r="K146" s="169" t="s">
        <v>1851</v>
      </c>
      <c r="L146" s="169" t="s">
        <v>1874</v>
      </c>
      <c r="P146"/>
      <c r="Q146"/>
    </row>
    <row r="147" spans="1:17" x14ac:dyDescent="0.25">
      <c r="A147" t="str">
        <f>'LEA Report Page'!$J$10</f>
        <v/>
      </c>
      <c r="B147" s="173">
        <f>'LEA Report Page'!$L$11</f>
        <v>45107</v>
      </c>
      <c r="C147" s="169" t="s">
        <v>1837</v>
      </c>
      <c r="D147" s="169" t="s">
        <v>1869</v>
      </c>
      <c r="E147" s="169" t="s">
        <v>1880</v>
      </c>
      <c r="F147" s="169" t="s">
        <v>1845</v>
      </c>
      <c r="G147" s="175"/>
      <c r="H147" s="184">
        <f>'LEA Report Page'!K138</f>
        <v>0</v>
      </c>
      <c r="K147" s="169" t="s">
        <v>1851</v>
      </c>
      <c r="L147" s="169" t="s">
        <v>1875</v>
      </c>
      <c r="P147"/>
      <c r="Q147"/>
    </row>
    <row r="148" spans="1:17" x14ac:dyDescent="0.25">
      <c r="A148" t="str">
        <f>'LEA Report Page'!$J$10</f>
        <v/>
      </c>
      <c r="B148" s="173">
        <f>'LEA Report Page'!$L$11</f>
        <v>45107</v>
      </c>
      <c r="C148" s="169" t="s">
        <v>1837</v>
      </c>
      <c r="D148" s="169" t="s">
        <v>1869</v>
      </c>
      <c r="E148" s="169" t="s">
        <v>1880</v>
      </c>
      <c r="F148" s="169" t="s">
        <v>1845</v>
      </c>
      <c r="G148" s="175"/>
      <c r="H148" s="184">
        <f>'LEA Report Page'!K139</f>
        <v>0</v>
      </c>
      <c r="K148" s="169" t="s">
        <v>1851</v>
      </c>
      <c r="L148" s="169" t="s">
        <v>1876</v>
      </c>
      <c r="P148"/>
      <c r="Q148"/>
    </row>
    <row r="149" spans="1:17" x14ac:dyDescent="0.25">
      <c r="A149" t="str">
        <f>'LEA Report Page'!$J$10</f>
        <v/>
      </c>
      <c r="B149" s="173">
        <f>'LEA Report Page'!$L$11</f>
        <v>45107</v>
      </c>
      <c r="C149" s="169" t="s">
        <v>1837</v>
      </c>
      <c r="D149" s="169" t="s">
        <v>1869</v>
      </c>
      <c r="E149" s="169" t="s">
        <v>1880</v>
      </c>
      <c r="F149" s="169" t="s">
        <v>1845</v>
      </c>
      <c r="G149" s="175"/>
      <c r="H149" s="184">
        <f>'LEA Report Page'!K140</f>
        <v>0</v>
      </c>
      <c r="K149" s="169" t="s">
        <v>1851</v>
      </c>
      <c r="L149" s="169" t="s">
        <v>1877</v>
      </c>
      <c r="P149"/>
      <c r="Q149"/>
    </row>
    <row r="150" spans="1:17" x14ac:dyDescent="0.25">
      <c r="A150" t="str">
        <f>'LEA Report Page'!$J$10</f>
        <v/>
      </c>
      <c r="B150" s="173">
        <f>'LEA Report Page'!$L$11</f>
        <v>45107</v>
      </c>
      <c r="C150" s="169" t="s">
        <v>1837</v>
      </c>
      <c r="D150" s="169" t="s">
        <v>1869</v>
      </c>
      <c r="E150" s="169" t="s">
        <v>1880</v>
      </c>
      <c r="F150" s="169" t="s">
        <v>1845</v>
      </c>
      <c r="G150" s="175"/>
      <c r="H150" s="184">
        <f>'LEA Report Page'!K141</f>
        <v>0</v>
      </c>
      <c r="K150" s="169" t="s">
        <v>1851</v>
      </c>
      <c r="L150" s="169" t="s">
        <v>1878</v>
      </c>
      <c r="P150"/>
      <c r="Q150"/>
    </row>
    <row r="151" spans="1:17" x14ac:dyDescent="0.25">
      <c r="A151" t="str">
        <f>'LEA Report Page'!$J$10</f>
        <v/>
      </c>
      <c r="B151" s="173">
        <f>'LEA Report Page'!$L$11</f>
        <v>45107</v>
      </c>
      <c r="C151" s="169" t="s">
        <v>1837</v>
      </c>
      <c r="D151" s="169" t="s">
        <v>1869</v>
      </c>
      <c r="E151" s="169" t="s">
        <v>1868</v>
      </c>
      <c r="F151" s="169" t="s">
        <v>1845</v>
      </c>
      <c r="G151" s="175"/>
      <c r="H151" s="184">
        <f>'LEA Report Page'!H144</f>
        <v>0</v>
      </c>
      <c r="K151" s="169" t="s">
        <v>1852</v>
      </c>
      <c r="L151" s="169" t="s">
        <v>1870</v>
      </c>
      <c r="P151"/>
      <c r="Q151"/>
    </row>
    <row r="152" spans="1:17" x14ac:dyDescent="0.25">
      <c r="A152" t="str">
        <f>'LEA Report Page'!$J$10</f>
        <v/>
      </c>
      <c r="B152" s="173">
        <f>'LEA Report Page'!$L$11</f>
        <v>45107</v>
      </c>
      <c r="C152" s="169" t="s">
        <v>1837</v>
      </c>
      <c r="D152" s="169" t="s">
        <v>1869</v>
      </c>
      <c r="E152" s="169" t="s">
        <v>1868</v>
      </c>
      <c r="F152" s="169" t="s">
        <v>1845</v>
      </c>
      <c r="G152" s="175"/>
      <c r="H152" s="184">
        <f>'LEA Report Page'!H145</f>
        <v>0</v>
      </c>
      <c r="K152" s="169" t="s">
        <v>1852</v>
      </c>
      <c r="L152" s="169" t="s">
        <v>1871</v>
      </c>
      <c r="P152"/>
      <c r="Q152"/>
    </row>
    <row r="153" spans="1:17" x14ac:dyDescent="0.25">
      <c r="A153" t="str">
        <f>'LEA Report Page'!$J$10</f>
        <v/>
      </c>
      <c r="B153" s="173">
        <f>'LEA Report Page'!$L$11</f>
        <v>45107</v>
      </c>
      <c r="C153" s="169" t="s">
        <v>1837</v>
      </c>
      <c r="D153" s="169" t="s">
        <v>1869</v>
      </c>
      <c r="E153" s="169" t="s">
        <v>1868</v>
      </c>
      <c r="F153" s="169" t="s">
        <v>1845</v>
      </c>
      <c r="G153" s="175"/>
      <c r="H153" s="184">
        <f>'LEA Report Page'!H146</f>
        <v>0</v>
      </c>
      <c r="K153" s="169" t="s">
        <v>1852</v>
      </c>
      <c r="L153" s="169" t="s">
        <v>1872</v>
      </c>
      <c r="P153"/>
      <c r="Q153"/>
    </row>
    <row r="154" spans="1:17" x14ac:dyDescent="0.25">
      <c r="A154" t="str">
        <f>'LEA Report Page'!$J$10</f>
        <v/>
      </c>
      <c r="B154" s="173">
        <f>'LEA Report Page'!$L$11</f>
        <v>45107</v>
      </c>
      <c r="C154" s="169" t="s">
        <v>1837</v>
      </c>
      <c r="D154" s="169" t="s">
        <v>1869</v>
      </c>
      <c r="E154" s="169" t="s">
        <v>1868</v>
      </c>
      <c r="F154" s="169" t="s">
        <v>1845</v>
      </c>
      <c r="G154" s="175"/>
      <c r="H154" s="184">
        <f>'LEA Report Page'!H147</f>
        <v>0</v>
      </c>
      <c r="K154" s="169" t="s">
        <v>1852</v>
      </c>
      <c r="L154" s="169" t="s">
        <v>1873</v>
      </c>
      <c r="P154"/>
      <c r="Q154"/>
    </row>
    <row r="155" spans="1:17" x14ac:dyDescent="0.25">
      <c r="A155" t="str">
        <f>'LEA Report Page'!$J$10</f>
        <v/>
      </c>
      <c r="B155" s="173">
        <f>'LEA Report Page'!$L$11</f>
        <v>45107</v>
      </c>
      <c r="C155" s="169" t="s">
        <v>1837</v>
      </c>
      <c r="D155" s="169" t="s">
        <v>1869</v>
      </c>
      <c r="E155" s="169" t="s">
        <v>1868</v>
      </c>
      <c r="F155" s="169" t="s">
        <v>1845</v>
      </c>
      <c r="G155" s="175"/>
      <c r="H155" s="184">
        <f>'LEA Report Page'!H148</f>
        <v>0</v>
      </c>
      <c r="K155" s="169" t="s">
        <v>1852</v>
      </c>
      <c r="L155" s="169" t="s">
        <v>1874</v>
      </c>
      <c r="P155"/>
      <c r="Q155"/>
    </row>
    <row r="156" spans="1:17" x14ac:dyDescent="0.25">
      <c r="A156" t="str">
        <f>'LEA Report Page'!$J$10</f>
        <v/>
      </c>
      <c r="B156" s="173">
        <f>'LEA Report Page'!$L$11</f>
        <v>45107</v>
      </c>
      <c r="C156" s="169" t="s">
        <v>1837</v>
      </c>
      <c r="D156" s="169" t="s">
        <v>1869</v>
      </c>
      <c r="E156" s="169" t="s">
        <v>1868</v>
      </c>
      <c r="F156" s="169" t="s">
        <v>1845</v>
      </c>
      <c r="G156" s="175"/>
      <c r="H156" s="184">
        <f>'LEA Report Page'!H149</f>
        <v>0</v>
      </c>
      <c r="K156" s="169" t="s">
        <v>1852</v>
      </c>
      <c r="L156" s="169" t="s">
        <v>1875</v>
      </c>
      <c r="P156"/>
      <c r="Q156"/>
    </row>
    <row r="157" spans="1:17" x14ac:dyDescent="0.25">
      <c r="A157" t="str">
        <f>'LEA Report Page'!$J$10</f>
        <v/>
      </c>
      <c r="B157" s="173">
        <f>'LEA Report Page'!$L$11</f>
        <v>45107</v>
      </c>
      <c r="C157" s="169" t="s">
        <v>1837</v>
      </c>
      <c r="D157" s="169" t="s">
        <v>1869</v>
      </c>
      <c r="E157" s="169" t="s">
        <v>1868</v>
      </c>
      <c r="F157" s="169" t="s">
        <v>1845</v>
      </c>
      <c r="G157" s="175"/>
      <c r="H157" s="184">
        <f>'LEA Report Page'!H150</f>
        <v>0</v>
      </c>
      <c r="K157" s="169" t="s">
        <v>1852</v>
      </c>
      <c r="L157" s="169" t="s">
        <v>1876</v>
      </c>
      <c r="P157"/>
      <c r="Q157"/>
    </row>
    <row r="158" spans="1:17" x14ac:dyDescent="0.25">
      <c r="A158" t="str">
        <f>'LEA Report Page'!$J$10</f>
        <v/>
      </c>
      <c r="B158" s="173">
        <f>'LEA Report Page'!$L$11</f>
        <v>45107</v>
      </c>
      <c r="C158" s="169" t="s">
        <v>1837</v>
      </c>
      <c r="D158" s="169" t="s">
        <v>1869</v>
      </c>
      <c r="E158" s="169" t="s">
        <v>1868</v>
      </c>
      <c r="F158" s="169" t="s">
        <v>1845</v>
      </c>
      <c r="G158" s="175"/>
      <c r="H158" s="184">
        <f>'LEA Report Page'!H151</f>
        <v>0</v>
      </c>
      <c r="K158" s="169" t="s">
        <v>1852</v>
      </c>
      <c r="L158" s="169" t="s">
        <v>1877</v>
      </c>
      <c r="P158"/>
      <c r="Q158"/>
    </row>
    <row r="159" spans="1:17" x14ac:dyDescent="0.25">
      <c r="A159" t="str">
        <f>'LEA Report Page'!$J$10</f>
        <v/>
      </c>
      <c r="B159" s="173">
        <f>'LEA Report Page'!$L$11</f>
        <v>45107</v>
      </c>
      <c r="C159" s="169" t="s">
        <v>1837</v>
      </c>
      <c r="D159" s="169" t="s">
        <v>1869</v>
      </c>
      <c r="E159" s="169" t="s">
        <v>1868</v>
      </c>
      <c r="F159" s="169" t="s">
        <v>1845</v>
      </c>
      <c r="G159" s="175"/>
      <c r="H159" s="184">
        <f>'LEA Report Page'!H152</f>
        <v>0</v>
      </c>
      <c r="K159" s="169" t="s">
        <v>1852</v>
      </c>
      <c r="L159" s="169" t="s">
        <v>1878</v>
      </c>
      <c r="P159"/>
      <c r="Q159"/>
    </row>
    <row r="160" spans="1:17" x14ac:dyDescent="0.25">
      <c r="A160" t="str">
        <f>'LEA Report Page'!$J$10</f>
        <v/>
      </c>
      <c r="B160" s="173">
        <f>'LEA Report Page'!$L$11</f>
        <v>45107</v>
      </c>
      <c r="C160" s="169" t="s">
        <v>1837</v>
      </c>
      <c r="D160" s="169" t="s">
        <v>1869</v>
      </c>
      <c r="E160" s="169" t="s">
        <v>2</v>
      </c>
      <c r="F160" s="169" t="s">
        <v>1845</v>
      </c>
      <c r="G160" s="175"/>
      <c r="H160" s="184">
        <f>'LEA Report Page'!I144</f>
        <v>0</v>
      </c>
      <c r="K160" s="169" t="s">
        <v>1852</v>
      </c>
      <c r="L160" s="169" t="s">
        <v>1870</v>
      </c>
      <c r="P160"/>
      <c r="Q160"/>
    </row>
    <row r="161" spans="1:17" x14ac:dyDescent="0.25">
      <c r="A161" t="str">
        <f>'LEA Report Page'!$J$10</f>
        <v/>
      </c>
      <c r="B161" s="173">
        <f>'LEA Report Page'!$L$11</f>
        <v>45107</v>
      </c>
      <c r="C161" s="169" t="s">
        <v>1837</v>
      </c>
      <c r="D161" s="169" t="s">
        <v>1869</v>
      </c>
      <c r="E161" s="169" t="s">
        <v>2</v>
      </c>
      <c r="F161" s="169" t="s">
        <v>1845</v>
      </c>
      <c r="G161" s="175"/>
      <c r="H161" s="184">
        <f>'LEA Report Page'!I145</f>
        <v>0</v>
      </c>
      <c r="K161" s="169" t="s">
        <v>1852</v>
      </c>
      <c r="L161" s="169" t="s">
        <v>1871</v>
      </c>
      <c r="P161"/>
      <c r="Q161"/>
    </row>
    <row r="162" spans="1:17" x14ac:dyDescent="0.25">
      <c r="A162" t="str">
        <f>'LEA Report Page'!$J$10</f>
        <v/>
      </c>
      <c r="B162" s="173">
        <f>'LEA Report Page'!$L$11</f>
        <v>45107</v>
      </c>
      <c r="C162" s="169" t="s">
        <v>1837</v>
      </c>
      <c r="D162" s="169" t="s">
        <v>1869</v>
      </c>
      <c r="E162" s="169" t="s">
        <v>2</v>
      </c>
      <c r="F162" s="169" t="s">
        <v>1845</v>
      </c>
      <c r="G162" s="175"/>
      <c r="H162" s="184">
        <f>'LEA Report Page'!I146</f>
        <v>0</v>
      </c>
      <c r="K162" s="169" t="s">
        <v>1852</v>
      </c>
      <c r="L162" s="169" t="s">
        <v>1872</v>
      </c>
      <c r="P162"/>
      <c r="Q162"/>
    </row>
    <row r="163" spans="1:17" x14ac:dyDescent="0.25">
      <c r="A163" t="str">
        <f>'LEA Report Page'!$J$10</f>
        <v/>
      </c>
      <c r="B163" s="173">
        <f>'LEA Report Page'!$L$11</f>
        <v>45107</v>
      </c>
      <c r="C163" s="169" t="s">
        <v>1837</v>
      </c>
      <c r="D163" s="169" t="s">
        <v>1869</v>
      </c>
      <c r="E163" s="169" t="s">
        <v>2</v>
      </c>
      <c r="F163" s="169" t="s">
        <v>1845</v>
      </c>
      <c r="G163" s="175"/>
      <c r="H163" s="184">
        <f>'LEA Report Page'!I147</f>
        <v>0</v>
      </c>
      <c r="K163" s="169" t="s">
        <v>1852</v>
      </c>
      <c r="L163" s="169" t="s">
        <v>1873</v>
      </c>
      <c r="P163"/>
      <c r="Q163"/>
    </row>
    <row r="164" spans="1:17" x14ac:dyDescent="0.25">
      <c r="A164" t="str">
        <f>'LEA Report Page'!$J$10</f>
        <v/>
      </c>
      <c r="B164" s="173">
        <f>'LEA Report Page'!$L$11</f>
        <v>45107</v>
      </c>
      <c r="C164" s="169" t="s">
        <v>1837</v>
      </c>
      <c r="D164" s="169" t="s">
        <v>1869</v>
      </c>
      <c r="E164" s="169" t="s">
        <v>2</v>
      </c>
      <c r="F164" s="169" t="s">
        <v>1845</v>
      </c>
      <c r="G164" s="175"/>
      <c r="H164" s="184">
        <f>'LEA Report Page'!I148</f>
        <v>0</v>
      </c>
      <c r="K164" s="169" t="s">
        <v>1852</v>
      </c>
      <c r="L164" s="169" t="s">
        <v>1874</v>
      </c>
      <c r="P164"/>
      <c r="Q164"/>
    </row>
    <row r="165" spans="1:17" x14ac:dyDescent="0.25">
      <c r="A165" t="str">
        <f>'LEA Report Page'!$J$10</f>
        <v/>
      </c>
      <c r="B165" s="173">
        <f>'LEA Report Page'!$L$11</f>
        <v>45107</v>
      </c>
      <c r="C165" s="169" t="s">
        <v>1837</v>
      </c>
      <c r="D165" s="169" t="s">
        <v>1869</v>
      </c>
      <c r="E165" s="169" t="s">
        <v>2</v>
      </c>
      <c r="F165" s="169" t="s">
        <v>1845</v>
      </c>
      <c r="G165" s="175"/>
      <c r="H165" s="184">
        <f>'LEA Report Page'!I149</f>
        <v>0</v>
      </c>
      <c r="K165" s="169" t="s">
        <v>1852</v>
      </c>
      <c r="L165" s="169" t="s">
        <v>1875</v>
      </c>
      <c r="P165"/>
      <c r="Q165"/>
    </row>
    <row r="166" spans="1:17" x14ac:dyDescent="0.25">
      <c r="A166" t="str">
        <f>'LEA Report Page'!$J$10</f>
        <v/>
      </c>
      <c r="B166" s="173">
        <f>'LEA Report Page'!$L$11</f>
        <v>45107</v>
      </c>
      <c r="C166" s="169" t="s">
        <v>1837</v>
      </c>
      <c r="D166" s="169" t="s">
        <v>1869</v>
      </c>
      <c r="E166" s="169" t="s">
        <v>2</v>
      </c>
      <c r="F166" s="169" t="s">
        <v>1845</v>
      </c>
      <c r="G166" s="175"/>
      <c r="H166" s="184">
        <f>'LEA Report Page'!I150</f>
        <v>0</v>
      </c>
      <c r="K166" s="169" t="s">
        <v>1852</v>
      </c>
      <c r="L166" s="169" t="s">
        <v>1876</v>
      </c>
      <c r="P166"/>
      <c r="Q166"/>
    </row>
    <row r="167" spans="1:17" x14ac:dyDescent="0.25">
      <c r="A167" t="str">
        <f>'LEA Report Page'!$J$10</f>
        <v/>
      </c>
      <c r="B167" s="173">
        <f>'LEA Report Page'!$L$11</f>
        <v>45107</v>
      </c>
      <c r="C167" s="169" t="s">
        <v>1837</v>
      </c>
      <c r="D167" s="169" t="s">
        <v>1869</v>
      </c>
      <c r="E167" s="169" t="s">
        <v>2</v>
      </c>
      <c r="F167" s="169" t="s">
        <v>1845</v>
      </c>
      <c r="G167" s="175"/>
      <c r="H167" s="184">
        <f>'LEA Report Page'!I151</f>
        <v>0</v>
      </c>
      <c r="K167" s="169" t="s">
        <v>1852</v>
      </c>
      <c r="L167" s="169" t="s">
        <v>1877</v>
      </c>
      <c r="P167"/>
      <c r="Q167"/>
    </row>
    <row r="168" spans="1:17" x14ac:dyDescent="0.25">
      <c r="A168" t="str">
        <f>'LEA Report Page'!$J$10</f>
        <v/>
      </c>
      <c r="B168" s="173">
        <f>'LEA Report Page'!$L$11</f>
        <v>45107</v>
      </c>
      <c r="C168" s="169" t="s">
        <v>1837</v>
      </c>
      <c r="D168" s="169" t="s">
        <v>1869</v>
      </c>
      <c r="E168" s="169" t="s">
        <v>2</v>
      </c>
      <c r="F168" s="169" t="s">
        <v>1845</v>
      </c>
      <c r="G168" s="175"/>
      <c r="H168" s="184">
        <f>'LEA Report Page'!I152</f>
        <v>0</v>
      </c>
      <c r="K168" s="169" t="s">
        <v>1852</v>
      </c>
      <c r="L168" s="169" t="s">
        <v>1878</v>
      </c>
      <c r="P168"/>
      <c r="Q168"/>
    </row>
    <row r="169" spans="1:17" x14ac:dyDescent="0.25">
      <c r="A169" t="str">
        <f>'LEA Report Page'!$J$10</f>
        <v/>
      </c>
      <c r="B169" s="173">
        <f>'LEA Report Page'!$L$11</f>
        <v>45107</v>
      </c>
      <c r="C169" s="169" t="s">
        <v>1837</v>
      </c>
      <c r="D169" s="169" t="s">
        <v>1869</v>
      </c>
      <c r="E169" s="169" t="s">
        <v>1879</v>
      </c>
      <c r="F169" s="169" t="s">
        <v>1845</v>
      </c>
      <c r="G169" s="175"/>
      <c r="H169" s="184">
        <f>'LEA Report Page'!J144</f>
        <v>0</v>
      </c>
      <c r="K169" s="169" t="s">
        <v>1852</v>
      </c>
      <c r="L169" s="169" t="s">
        <v>1870</v>
      </c>
      <c r="P169"/>
      <c r="Q169"/>
    </row>
    <row r="170" spans="1:17" x14ac:dyDescent="0.25">
      <c r="A170" t="str">
        <f>'LEA Report Page'!$J$10</f>
        <v/>
      </c>
      <c r="B170" s="173">
        <f>'LEA Report Page'!$L$11</f>
        <v>45107</v>
      </c>
      <c r="C170" s="169" t="s">
        <v>1837</v>
      </c>
      <c r="D170" s="169" t="s">
        <v>1869</v>
      </c>
      <c r="E170" s="169" t="s">
        <v>1879</v>
      </c>
      <c r="F170" s="169" t="s">
        <v>1845</v>
      </c>
      <c r="G170" s="175"/>
      <c r="H170" s="184">
        <f>'LEA Report Page'!J145</f>
        <v>0</v>
      </c>
      <c r="K170" s="169" t="s">
        <v>1852</v>
      </c>
      <c r="L170" s="169" t="s">
        <v>1871</v>
      </c>
      <c r="P170"/>
      <c r="Q170"/>
    </row>
    <row r="171" spans="1:17" x14ac:dyDescent="0.25">
      <c r="A171" t="str">
        <f>'LEA Report Page'!$J$10</f>
        <v/>
      </c>
      <c r="B171" s="173">
        <f>'LEA Report Page'!$L$11</f>
        <v>45107</v>
      </c>
      <c r="C171" s="169" t="s">
        <v>1837</v>
      </c>
      <c r="D171" s="169" t="s">
        <v>1869</v>
      </c>
      <c r="E171" s="169" t="s">
        <v>1879</v>
      </c>
      <c r="F171" s="169" t="s">
        <v>1845</v>
      </c>
      <c r="G171" s="175"/>
      <c r="H171" s="184">
        <f>'LEA Report Page'!J146</f>
        <v>0</v>
      </c>
      <c r="K171" s="169" t="s">
        <v>1852</v>
      </c>
      <c r="L171" s="169" t="s">
        <v>1872</v>
      </c>
      <c r="P171"/>
      <c r="Q171"/>
    </row>
    <row r="172" spans="1:17" x14ac:dyDescent="0.25">
      <c r="A172" t="str">
        <f>'LEA Report Page'!$J$10</f>
        <v/>
      </c>
      <c r="B172" s="173">
        <f>'LEA Report Page'!$L$11</f>
        <v>45107</v>
      </c>
      <c r="C172" s="169" t="s">
        <v>1837</v>
      </c>
      <c r="D172" s="169" t="s">
        <v>1869</v>
      </c>
      <c r="E172" s="169" t="s">
        <v>1879</v>
      </c>
      <c r="F172" s="169" t="s">
        <v>1845</v>
      </c>
      <c r="G172" s="175"/>
      <c r="H172" s="184">
        <f>'LEA Report Page'!J147</f>
        <v>0</v>
      </c>
      <c r="K172" s="169" t="s">
        <v>1852</v>
      </c>
      <c r="L172" s="169" t="s">
        <v>1873</v>
      </c>
      <c r="P172"/>
      <c r="Q172"/>
    </row>
    <row r="173" spans="1:17" x14ac:dyDescent="0.25">
      <c r="A173" t="str">
        <f>'LEA Report Page'!$J$10</f>
        <v/>
      </c>
      <c r="B173" s="173">
        <f>'LEA Report Page'!$L$11</f>
        <v>45107</v>
      </c>
      <c r="C173" s="169" t="s">
        <v>1837</v>
      </c>
      <c r="D173" s="169" t="s">
        <v>1869</v>
      </c>
      <c r="E173" s="169" t="s">
        <v>1879</v>
      </c>
      <c r="F173" s="169" t="s">
        <v>1845</v>
      </c>
      <c r="G173" s="175"/>
      <c r="H173" s="184">
        <f>'LEA Report Page'!J148</f>
        <v>0</v>
      </c>
      <c r="K173" s="169" t="s">
        <v>1852</v>
      </c>
      <c r="L173" s="169" t="s">
        <v>1874</v>
      </c>
      <c r="P173"/>
      <c r="Q173"/>
    </row>
    <row r="174" spans="1:17" x14ac:dyDescent="0.25">
      <c r="A174" t="str">
        <f>'LEA Report Page'!$J$10</f>
        <v/>
      </c>
      <c r="B174" s="173">
        <f>'LEA Report Page'!$L$11</f>
        <v>45107</v>
      </c>
      <c r="C174" s="169" t="s">
        <v>1837</v>
      </c>
      <c r="D174" s="169" t="s">
        <v>1869</v>
      </c>
      <c r="E174" s="169" t="s">
        <v>1879</v>
      </c>
      <c r="F174" s="169" t="s">
        <v>1845</v>
      </c>
      <c r="G174" s="175"/>
      <c r="H174" s="184">
        <f>'LEA Report Page'!J149</f>
        <v>0</v>
      </c>
      <c r="K174" s="169" t="s">
        <v>1852</v>
      </c>
      <c r="L174" s="169" t="s">
        <v>1875</v>
      </c>
      <c r="P174"/>
      <c r="Q174"/>
    </row>
    <row r="175" spans="1:17" x14ac:dyDescent="0.25">
      <c r="A175" t="str">
        <f>'LEA Report Page'!$J$10</f>
        <v/>
      </c>
      <c r="B175" s="173">
        <f>'LEA Report Page'!$L$11</f>
        <v>45107</v>
      </c>
      <c r="C175" s="169" t="s">
        <v>1837</v>
      </c>
      <c r="D175" s="169" t="s">
        <v>1869</v>
      </c>
      <c r="E175" s="169" t="s">
        <v>1879</v>
      </c>
      <c r="F175" s="169" t="s">
        <v>1845</v>
      </c>
      <c r="G175" s="175"/>
      <c r="H175" s="184">
        <f>'LEA Report Page'!J150</f>
        <v>0</v>
      </c>
      <c r="K175" s="169" t="s">
        <v>1852</v>
      </c>
      <c r="L175" s="169" t="s">
        <v>1876</v>
      </c>
      <c r="P175"/>
      <c r="Q175"/>
    </row>
    <row r="176" spans="1:17" x14ac:dyDescent="0.25">
      <c r="A176" t="str">
        <f>'LEA Report Page'!$J$10</f>
        <v/>
      </c>
      <c r="B176" s="173">
        <f>'LEA Report Page'!$L$11</f>
        <v>45107</v>
      </c>
      <c r="C176" s="169" t="s">
        <v>1837</v>
      </c>
      <c r="D176" s="169" t="s">
        <v>1869</v>
      </c>
      <c r="E176" s="169" t="s">
        <v>1879</v>
      </c>
      <c r="F176" s="169" t="s">
        <v>1845</v>
      </c>
      <c r="G176" s="175"/>
      <c r="H176" s="184">
        <f>'LEA Report Page'!J151</f>
        <v>0</v>
      </c>
      <c r="K176" s="169" t="s">
        <v>1852</v>
      </c>
      <c r="L176" s="169" t="s">
        <v>1877</v>
      </c>
      <c r="P176"/>
      <c r="Q176"/>
    </row>
    <row r="177" spans="1:17" x14ac:dyDescent="0.25">
      <c r="A177" t="str">
        <f>'LEA Report Page'!$J$10</f>
        <v/>
      </c>
      <c r="B177" s="173">
        <f>'LEA Report Page'!$L$11</f>
        <v>45107</v>
      </c>
      <c r="C177" s="169" t="s">
        <v>1837</v>
      </c>
      <c r="D177" s="169" t="s">
        <v>1869</v>
      </c>
      <c r="E177" s="169" t="s">
        <v>1879</v>
      </c>
      <c r="F177" s="169" t="s">
        <v>1845</v>
      </c>
      <c r="G177" s="175"/>
      <c r="H177" s="184">
        <f>'LEA Report Page'!J152</f>
        <v>0</v>
      </c>
      <c r="K177" s="169" t="s">
        <v>1852</v>
      </c>
      <c r="L177" s="169" t="s">
        <v>1878</v>
      </c>
      <c r="P177"/>
      <c r="Q177"/>
    </row>
    <row r="178" spans="1:17" x14ac:dyDescent="0.25">
      <c r="A178" t="str">
        <f>'LEA Report Page'!$J$10</f>
        <v/>
      </c>
      <c r="B178" s="173">
        <f>'LEA Report Page'!$L$11</f>
        <v>45107</v>
      </c>
      <c r="C178" s="169" t="s">
        <v>1837</v>
      </c>
      <c r="D178" s="169" t="s">
        <v>1869</v>
      </c>
      <c r="E178" s="169" t="s">
        <v>1880</v>
      </c>
      <c r="F178" s="169" t="s">
        <v>1845</v>
      </c>
      <c r="G178" s="175"/>
      <c r="H178" s="184">
        <f>'LEA Report Page'!K144</f>
        <v>0</v>
      </c>
      <c r="K178" s="169" t="s">
        <v>1852</v>
      </c>
      <c r="L178" s="169" t="s">
        <v>1870</v>
      </c>
      <c r="P178"/>
      <c r="Q178"/>
    </row>
    <row r="179" spans="1:17" x14ac:dyDescent="0.25">
      <c r="A179" t="str">
        <f>'LEA Report Page'!$J$10</f>
        <v/>
      </c>
      <c r="B179" s="173">
        <f>'LEA Report Page'!$L$11</f>
        <v>45107</v>
      </c>
      <c r="C179" s="169" t="s">
        <v>1837</v>
      </c>
      <c r="D179" s="169" t="s">
        <v>1869</v>
      </c>
      <c r="E179" s="169" t="s">
        <v>1880</v>
      </c>
      <c r="F179" s="169" t="s">
        <v>1845</v>
      </c>
      <c r="G179" s="175"/>
      <c r="H179" s="184">
        <f>'LEA Report Page'!K145</f>
        <v>0</v>
      </c>
      <c r="K179" s="169" t="s">
        <v>1852</v>
      </c>
      <c r="L179" s="169" t="s">
        <v>1871</v>
      </c>
      <c r="P179"/>
      <c r="Q179"/>
    </row>
    <row r="180" spans="1:17" x14ac:dyDescent="0.25">
      <c r="A180" t="str">
        <f>'LEA Report Page'!$J$10</f>
        <v/>
      </c>
      <c r="B180" s="173">
        <f>'LEA Report Page'!$L$11</f>
        <v>45107</v>
      </c>
      <c r="C180" s="169" t="s">
        <v>1837</v>
      </c>
      <c r="D180" s="169" t="s">
        <v>1869</v>
      </c>
      <c r="E180" s="169" t="s">
        <v>1880</v>
      </c>
      <c r="F180" s="169" t="s">
        <v>1845</v>
      </c>
      <c r="G180" s="175"/>
      <c r="H180" s="184">
        <f>'LEA Report Page'!K146</f>
        <v>0</v>
      </c>
      <c r="K180" s="169" t="s">
        <v>1852</v>
      </c>
      <c r="L180" s="169" t="s">
        <v>1872</v>
      </c>
      <c r="P180"/>
      <c r="Q180"/>
    </row>
    <row r="181" spans="1:17" x14ac:dyDescent="0.25">
      <c r="A181" t="str">
        <f>'LEA Report Page'!$J$10</f>
        <v/>
      </c>
      <c r="B181" s="173">
        <f>'LEA Report Page'!$L$11</f>
        <v>45107</v>
      </c>
      <c r="C181" s="169" t="s">
        <v>1837</v>
      </c>
      <c r="D181" s="169" t="s">
        <v>1869</v>
      </c>
      <c r="E181" s="169" t="s">
        <v>1880</v>
      </c>
      <c r="F181" s="169" t="s">
        <v>1845</v>
      </c>
      <c r="G181" s="175"/>
      <c r="H181" s="184">
        <f>'LEA Report Page'!K147</f>
        <v>0</v>
      </c>
      <c r="K181" s="169" t="s">
        <v>1852</v>
      </c>
      <c r="L181" s="169" t="s">
        <v>1873</v>
      </c>
      <c r="P181"/>
      <c r="Q181"/>
    </row>
    <row r="182" spans="1:17" x14ac:dyDescent="0.25">
      <c r="A182" t="str">
        <f>'LEA Report Page'!$J$10</f>
        <v/>
      </c>
      <c r="B182" s="173">
        <f>'LEA Report Page'!$L$11</f>
        <v>45107</v>
      </c>
      <c r="C182" s="169" t="s">
        <v>1837</v>
      </c>
      <c r="D182" s="169" t="s">
        <v>1869</v>
      </c>
      <c r="E182" s="169" t="s">
        <v>1880</v>
      </c>
      <c r="F182" s="169" t="s">
        <v>1845</v>
      </c>
      <c r="G182" s="175"/>
      <c r="H182" s="184">
        <f>'LEA Report Page'!K148</f>
        <v>0</v>
      </c>
      <c r="K182" s="169" t="s">
        <v>1852</v>
      </c>
      <c r="L182" s="169" t="s">
        <v>1874</v>
      </c>
      <c r="P182"/>
      <c r="Q182"/>
    </row>
    <row r="183" spans="1:17" x14ac:dyDescent="0.25">
      <c r="A183" t="str">
        <f>'LEA Report Page'!$J$10</f>
        <v/>
      </c>
      <c r="B183" s="173">
        <f>'LEA Report Page'!$L$11</f>
        <v>45107</v>
      </c>
      <c r="C183" s="169" t="s">
        <v>1837</v>
      </c>
      <c r="D183" s="169" t="s">
        <v>1869</v>
      </c>
      <c r="E183" s="169" t="s">
        <v>1880</v>
      </c>
      <c r="F183" s="169" t="s">
        <v>1845</v>
      </c>
      <c r="G183" s="175"/>
      <c r="H183" s="184">
        <f>'LEA Report Page'!K149</f>
        <v>0</v>
      </c>
      <c r="K183" s="169" t="s">
        <v>1852</v>
      </c>
      <c r="L183" s="169" t="s">
        <v>1875</v>
      </c>
      <c r="P183"/>
      <c r="Q183"/>
    </row>
    <row r="184" spans="1:17" x14ac:dyDescent="0.25">
      <c r="A184" t="str">
        <f>'LEA Report Page'!$J$10</f>
        <v/>
      </c>
      <c r="B184" s="173">
        <f>'LEA Report Page'!$L$11</f>
        <v>45107</v>
      </c>
      <c r="C184" s="169" t="s">
        <v>1837</v>
      </c>
      <c r="D184" s="169" t="s">
        <v>1869</v>
      </c>
      <c r="E184" s="169" t="s">
        <v>1880</v>
      </c>
      <c r="F184" s="169" t="s">
        <v>1845</v>
      </c>
      <c r="G184" s="175"/>
      <c r="H184" s="184">
        <f>'LEA Report Page'!K150</f>
        <v>0</v>
      </c>
      <c r="K184" s="169" t="s">
        <v>1852</v>
      </c>
      <c r="L184" s="169" t="s">
        <v>1876</v>
      </c>
      <c r="P184"/>
      <c r="Q184"/>
    </row>
    <row r="185" spans="1:17" x14ac:dyDescent="0.25">
      <c r="A185" t="str">
        <f>'LEA Report Page'!$J$10</f>
        <v/>
      </c>
      <c r="B185" s="173">
        <f>'LEA Report Page'!$L$11</f>
        <v>45107</v>
      </c>
      <c r="C185" s="169" t="s">
        <v>1837</v>
      </c>
      <c r="D185" s="169" t="s">
        <v>1869</v>
      </c>
      <c r="E185" s="169" t="s">
        <v>1880</v>
      </c>
      <c r="F185" s="169" t="s">
        <v>1845</v>
      </c>
      <c r="G185" s="175"/>
      <c r="H185" s="184">
        <f>'LEA Report Page'!K151</f>
        <v>0</v>
      </c>
      <c r="K185" s="169" t="s">
        <v>1852</v>
      </c>
      <c r="L185" s="169" t="s">
        <v>1877</v>
      </c>
      <c r="P185"/>
      <c r="Q185"/>
    </row>
    <row r="186" spans="1:17" x14ac:dyDescent="0.25">
      <c r="A186" t="str">
        <f>'LEA Report Page'!$J$10</f>
        <v/>
      </c>
      <c r="B186" s="173">
        <f>'LEA Report Page'!$L$11</f>
        <v>45107</v>
      </c>
      <c r="C186" s="169" t="s">
        <v>1837</v>
      </c>
      <c r="D186" s="169" t="s">
        <v>1869</v>
      </c>
      <c r="E186" s="169" t="s">
        <v>1880</v>
      </c>
      <c r="F186" s="169" t="s">
        <v>1845</v>
      </c>
      <c r="G186" s="175"/>
      <c r="H186" s="184">
        <f>'LEA Report Page'!K152</f>
        <v>0</v>
      </c>
      <c r="K186" s="169" t="s">
        <v>1852</v>
      </c>
      <c r="L186" s="169" t="s">
        <v>1878</v>
      </c>
      <c r="P186"/>
      <c r="Q186"/>
    </row>
    <row r="187" spans="1:17" x14ac:dyDescent="0.25">
      <c r="A187" t="str">
        <f>'LEA Report Page'!$J$10</f>
        <v/>
      </c>
      <c r="B187" s="173">
        <f>'LEA Report Page'!$L$11</f>
        <v>45107</v>
      </c>
      <c r="C187" s="169" t="s">
        <v>1837</v>
      </c>
      <c r="D187" s="169" t="s">
        <v>1906</v>
      </c>
      <c r="E187" s="169" t="s">
        <v>1907</v>
      </c>
      <c r="F187" s="169" t="s">
        <v>1845</v>
      </c>
      <c r="G187" s="175"/>
      <c r="H187" s="184">
        <f>'LEA Report Page'!K290</f>
        <v>0</v>
      </c>
      <c r="P187"/>
      <c r="Q187"/>
    </row>
    <row r="188" spans="1:17" x14ac:dyDescent="0.25">
      <c r="A188" t="str">
        <f>'LEA Report Page'!$J$10</f>
        <v/>
      </c>
      <c r="B188" s="173">
        <f>'LEA Report Page'!$L$11</f>
        <v>45107</v>
      </c>
      <c r="C188" s="169" t="s">
        <v>1837</v>
      </c>
      <c r="D188" s="169" t="s">
        <v>1906</v>
      </c>
      <c r="E188" s="169" t="s">
        <v>1909</v>
      </c>
      <c r="F188" s="176" t="s">
        <v>1845</v>
      </c>
      <c r="G188" s="175"/>
      <c r="H188" s="186">
        <f>'LEA Report Page'!K293</f>
        <v>0</v>
      </c>
      <c r="P188"/>
      <c r="Q188"/>
    </row>
    <row r="189" spans="1:17" x14ac:dyDescent="0.25">
      <c r="A189" t="str">
        <f>'LEA Report Page'!$J$10</f>
        <v/>
      </c>
      <c r="B189" s="173">
        <f>'LEA Report Page'!$L$11</f>
        <v>45107</v>
      </c>
      <c r="C189" s="169" t="s">
        <v>1837</v>
      </c>
      <c r="D189" s="169" t="s">
        <v>1906</v>
      </c>
      <c r="E189" s="169" t="s">
        <v>1910</v>
      </c>
      <c r="F189" s="176" t="s">
        <v>1845</v>
      </c>
      <c r="G189" s="175"/>
      <c r="H189" s="186">
        <f>'LEA Report Page'!K294</f>
        <v>0</v>
      </c>
      <c r="P189"/>
      <c r="Q189"/>
    </row>
    <row r="190" spans="1:17" x14ac:dyDescent="0.25">
      <c r="A190" t="str">
        <f>'LEA Report Page'!$J$10</f>
        <v/>
      </c>
      <c r="B190" s="173">
        <f>'LEA Report Page'!$L$11</f>
        <v>45107</v>
      </c>
      <c r="C190" s="169" t="s">
        <v>1837</v>
      </c>
      <c r="D190" s="169" t="s">
        <v>1906</v>
      </c>
      <c r="E190" s="169" t="s">
        <v>1911</v>
      </c>
      <c r="F190" s="176" t="s">
        <v>1845</v>
      </c>
      <c r="G190" s="175"/>
      <c r="H190" s="186">
        <f>'LEA Report Page'!K295</f>
        <v>0</v>
      </c>
      <c r="P190"/>
      <c r="Q190"/>
    </row>
    <row r="191" spans="1:17" x14ac:dyDescent="0.25">
      <c r="A191" t="str">
        <f>'LEA Report Page'!$J$10</f>
        <v/>
      </c>
      <c r="B191" s="173">
        <f>'LEA Report Page'!$L$11</f>
        <v>45107</v>
      </c>
      <c r="C191" s="169" t="s">
        <v>1837</v>
      </c>
      <c r="D191" s="169" t="s">
        <v>1906</v>
      </c>
      <c r="E191" s="169" t="s">
        <v>1912</v>
      </c>
      <c r="F191" s="176" t="s">
        <v>1845</v>
      </c>
      <c r="G191" s="175"/>
      <c r="H191" s="186">
        <f>'LEA Report Page'!K296</f>
        <v>0</v>
      </c>
      <c r="P191"/>
      <c r="Q191"/>
    </row>
    <row r="192" spans="1:17" x14ac:dyDescent="0.25">
      <c r="A192" t="str">
        <f>'LEA Report Page'!$J$10</f>
        <v/>
      </c>
      <c r="B192" s="173">
        <f>'LEA Report Page'!$L$11</f>
        <v>45107</v>
      </c>
      <c r="C192" s="169" t="s">
        <v>1837</v>
      </c>
      <c r="D192" s="169" t="s">
        <v>1906</v>
      </c>
      <c r="E192" s="169" t="s">
        <v>1913</v>
      </c>
      <c r="F192" s="176" t="s">
        <v>1845</v>
      </c>
      <c r="G192" s="175"/>
      <c r="H192" s="186">
        <f>'LEA Report Page'!K297</f>
        <v>0</v>
      </c>
      <c r="P192"/>
      <c r="Q192"/>
    </row>
    <row r="193" spans="1:21" x14ac:dyDescent="0.25">
      <c r="A193" t="str">
        <f>'LEA Report Page'!$J$10</f>
        <v/>
      </c>
      <c r="B193" s="173">
        <f>'LEA Report Page'!$L$11</f>
        <v>45107</v>
      </c>
      <c r="C193" s="169" t="s">
        <v>1837</v>
      </c>
      <c r="D193" s="169" t="s">
        <v>1906</v>
      </c>
      <c r="E193" s="169" t="s">
        <v>1914</v>
      </c>
      <c r="F193" s="176" t="s">
        <v>1845</v>
      </c>
      <c r="G193" s="175"/>
      <c r="H193" s="186">
        <f>'LEA Report Page'!K298</f>
        <v>0</v>
      </c>
      <c r="P193"/>
      <c r="Q193"/>
    </row>
    <row r="194" spans="1:21" x14ac:dyDescent="0.25">
      <c r="A194" t="str">
        <f>'LEA Report Page'!$J$10</f>
        <v/>
      </c>
      <c r="B194" s="173">
        <f>'LEA Report Page'!$L$11</f>
        <v>45107</v>
      </c>
      <c r="C194" s="169" t="s">
        <v>1837</v>
      </c>
      <c r="D194" s="169" t="s">
        <v>1906</v>
      </c>
      <c r="E194" s="169" t="s">
        <v>1915</v>
      </c>
      <c r="F194" s="176" t="s">
        <v>1845</v>
      </c>
      <c r="G194" s="175"/>
      <c r="H194" s="186">
        <f>'LEA Report Page'!K299</f>
        <v>0</v>
      </c>
      <c r="P194"/>
      <c r="Q194"/>
    </row>
    <row r="195" spans="1:21" x14ac:dyDescent="0.25">
      <c r="A195" t="str">
        <f>'LEA Report Page'!$J$10</f>
        <v/>
      </c>
      <c r="B195" s="173">
        <f>'LEA Report Page'!$L$11</f>
        <v>45107</v>
      </c>
      <c r="C195" s="169" t="s">
        <v>1837</v>
      </c>
      <c r="D195" s="169" t="s">
        <v>1906</v>
      </c>
      <c r="E195" s="169" t="s">
        <v>1916</v>
      </c>
      <c r="F195" s="176" t="s">
        <v>1845</v>
      </c>
      <c r="G195" s="175"/>
      <c r="H195" s="186">
        <f>'LEA Report Page'!K300</f>
        <v>0</v>
      </c>
      <c r="P195"/>
      <c r="Q195"/>
    </row>
    <row r="196" spans="1:21" x14ac:dyDescent="0.25">
      <c r="A196" t="str">
        <f>'LEA Report Page'!$J$10</f>
        <v/>
      </c>
      <c r="B196" s="173">
        <f>'LEA Report Page'!$L$11</f>
        <v>45107</v>
      </c>
      <c r="C196" s="169" t="s">
        <v>1837</v>
      </c>
      <c r="D196" s="169" t="s">
        <v>1906</v>
      </c>
      <c r="E196" s="169" t="s">
        <v>1917</v>
      </c>
      <c r="F196" s="176" t="s">
        <v>1845</v>
      </c>
      <c r="G196" s="175"/>
      <c r="H196" s="186">
        <f>'LEA Report Page'!K301</f>
        <v>0</v>
      </c>
      <c r="P196"/>
      <c r="Q196"/>
    </row>
    <row r="197" spans="1:21" x14ac:dyDescent="0.25">
      <c r="A197" s="216" t="str">
        <f>'LEA Report Page'!$J$10</f>
        <v/>
      </c>
      <c r="B197" s="217">
        <f>'LEA Report Page'!$L$11</f>
        <v>45107</v>
      </c>
      <c r="C197" s="215" t="s">
        <v>1837</v>
      </c>
      <c r="D197" s="215" t="s">
        <v>4499</v>
      </c>
      <c r="E197" s="215" t="s">
        <v>1868</v>
      </c>
      <c r="F197" s="215" t="s">
        <v>1845</v>
      </c>
      <c r="G197" s="215"/>
      <c r="H197" s="218">
        <f>'LEA Report Page'!H164</f>
        <v>0</v>
      </c>
      <c r="I197" s="219"/>
      <c r="J197" s="215"/>
      <c r="K197" s="215" t="s">
        <v>1849</v>
      </c>
      <c r="L197" s="215" t="s">
        <v>4500</v>
      </c>
      <c r="M197" s="215"/>
      <c r="N197" s="215"/>
      <c r="O197" s="215"/>
      <c r="P197" s="215"/>
      <c r="Q197" s="215"/>
      <c r="R197" s="215"/>
      <c r="S197" s="215"/>
      <c r="T197" s="215"/>
      <c r="U197" s="215"/>
    </row>
    <row r="198" spans="1:21" x14ac:dyDescent="0.25">
      <c r="A198" s="216" t="str">
        <f>'LEA Report Page'!$J$10</f>
        <v/>
      </c>
      <c r="B198" s="217">
        <f>'LEA Report Page'!$L$11</f>
        <v>45107</v>
      </c>
      <c r="C198" s="215" t="s">
        <v>1837</v>
      </c>
      <c r="D198" s="215" t="s">
        <v>4499</v>
      </c>
      <c r="E198" s="215" t="s">
        <v>1868</v>
      </c>
      <c r="F198" s="215" t="s">
        <v>1845</v>
      </c>
      <c r="G198" s="215"/>
      <c r="H198" s="218">
        <f>'LEA Report Page'!H165</f>
        <v>0</v>
      </c>
      <c r="I198" s="219"/>
      <c r="J198" s="215"/>
      <c r="K198" s="215" t="s">
        <v>1849</v>
      </c>
      <c r="L198" s="215" t="s">
        <v>4501</v>
      </c>
      <c r="M198" s="215"/>
      <c r="N198" s="215"/>
      <c r="O198" s="215"/>
      <c r="P198" s="215"/>
      <c r="Q198" s="215"/>
      <c r="R198" s="215"/>
      <c r="S198" s="215"/>
      <c r="T198" s="215"/>
      <c r="U198" s="215"/>
    </row>
    <row r="199" spans="1:21" x14ac:dyDescent="0.25">
      <c r="A199" s="216" t="str">
        <f>'LEA Report Page'!$J$10</f>
        <v/>
      </c>
      <c r="B199" s="217">
        <f>'LEA Report Page'!$L$11</f>
        <v>45107</v>
      </c>
      <c r="C199" s="215" t="s">
        <v>1837</v>
      </c>
      <c r="D199" s="215" t="s">
        <v>4499</v>
      </c>
      <c r="E199" s="215" t="s">
        <v>1868</v>
      </c>
      <c r="F199" s="215" t="s">
        <v>1845</v>
      </c>
      <c r="G199" s="215"/>
      <c r="H199" s="218">
        <f>'LEA Report Page'!H166</f>
        <v>0</v>
      </c>
      <c r="I199" s="219"/>
      <c r="J199" s="215"/>
      <c r="K199" s="215" t="s">
        <v>1849</v>
      </c>
      <c r="L199" s="215" t="s">
        <v>4502</v>
      </c>
      <c r="M199" s="215"/>
      <c r="N199" s="215"/>
      <c r="O199" s="215"/>
      <c r="P199" s="215"/>
      <c r="Q199" s="215"/>
      <c r="R199" s="215"/>
      <c r="S199" s="215"/>
      <c r="T199" s="215"/>
      <c r="U199" s="215"/>
    </row>
    <row r="200" spans="1:21" x14ac:dyDescent="0.25">
      <c r="A200" s="216" t="str">
        <f>'LEA Report Page'!$J$10</f>
        <v/>
      </c>
      <c r="B200" s="217">
        <f>'LEA Report Page'!$L$11</f>
        <v>45107</v>
      </c>
      <c r="C200" s="215" t="s">
        <v>1837</v>
      </c>
      <c r="D200" s="215" t="s">
        <v>4499</v>
      </c>
      <c r="E200" s="215" t="s">
        <v>1868</v>
      </c>
      <c r="F200" s="215" t="s">
        <v>1845</v>
      </c>
      <c r="G200" s="215"/>
      <c r="H200" s="218">
        <f>'LEA Report Page'!H167</f>
        <v>0</v>
      </c>
      <c r="I200" s="219"/>
      <c r="J200" s="215"/>
      <c r="K200" s="215" t="s">
        <v>1849</v>
      </c>
      <c r="L200" s="215" t="s">
        <v>4503</v>
      </c>
      <c r="M200" s="215"/>
      <c r="N200" s="215"/>
      <c r="O200" s="215"/>
      <c r="P200" s="215"/>
      <c r="Q200" s="215"/>
      <c r="R200" s="215"/>
      <c r="S200" s="215"/>
      <c r="T200" s="215"/>
      <c r="U200" s="215"/>
    </row>
    <row r="201" spans="1:21" x14ac:dyDescent="0.25">
      <c r="A201" s="216" t="str">
        <f>'LEA Report Page'!$J$10</f>
        <v/>
      </c>
      <c r="B201" s="217">
        <f>'LEA Report Page'!$L$11</f>
        <v>45107</v>
      </c>
      <c r="C201" s="215" t="s">
        <v>1837</v>
      </c>
      <c r="D201" s="215" t="s">
        <v>4499</v>
      </c>
      <c r="E201" s="215" t="s">
        <v>1868</v>
      </c>
      <c r="F201" s="215" t="s">
        <v>1845</v>
      </c>
      <c r="G201" s="215"/>
      <c r="H201" s="218">
        <f>'LEA Report Page'!H168</f>
        <v>0</v>
      </c>
      <c r="I201" s="219"/>
      <c r="J201" s="215"/>
      <c r="K201" s="215" t="s">
        <v>1849</v>
      </c>
      <c r="L201" s="215" t="s">
        <v>4504</v>
      </c>
      <c r="M201" s="215"/>
      <c r="N201" s="215"/>
      <c r="O201" s="215"/>
      <c r="P201" s="215"/>
      <c r="Q201" s="215"/>
      <c r="R201" s="215"/>
      <c r="S201" s="215"/>
      <c r="T201" s="215"/>
      <c r="U201" s="215"/>
    </row>
    <row r="202" spans="1:21" x14ac:dyDescent="0.25">
      <c r="A202" s="216" t="str">
        <f>'LEA Report Page'!$J$10</f>
        <v/>
      </c>
      <c r="B202" s="217">
        <f>'LEA Report Page'!$L$11</f>
        <v>45107</v>
      </c>
      <c r="C202" s="215" t="s">
        <v>1837</v>
      </c>
      <c r="D202" s="215" t="s">
        <v>4499</v>
      </c>
      <c r="E202" s="215" t="s">
        <v>1868</v>
      </c>
      <c r="F202" s="215" t="s">
        <v>1845</v>
      </c>
      <c r="G202" s="215"/>
      <c r="H202" s="218">
        <f>'LEA Report Page'!H169</f>
        <v>0</v>
      </c>
      <c r="I202" s="219"/>
      <c r="J202" s="215"/>
      <c r="K202" s="215" t="s">
        <v>1849</v>
      </c>
      <c r="L202" s="215" t="s">
        <v>4505</v>
      </c>
      <c r="M202" s="215"/>
      <c r="N202" s="215"/>
      <c r="O202" s="215"/>
      <c r="P202" s="215"/>
      <c r="Q202" s="215"/>
      <c r="R202" s="215"/>
      <c r="S202" s="215"/>
      <c r="T202" s="215"/>
      <c r="U202" s="215"/>
    </row>
    <row r="203" spans="1:21" x14ac:dyDescent="0.25">
      <c r="A203" s="216" t="str">
        <f>'LEA Report Page'!$J$10</f>
        <v/>
      </c>
      <c r="B203" s="217">
        <f>'LEA Report Page'!$L$11</f>
        <v>45107</v>
      </c>
      <c r="C203" s="215" t="s">
        <v>1837</v>
      </c>
      <c r="D203" s="215" t="s">
        <v>4499</v>
      </c>
      <c r="E203" s="215" t="s">
        <v>1868</v>
      </c>
      <c r="F203" s="215" t="s">
        <v>1845</v>
      </c>
      <c r="G203" s="215"/>
      <c r="H203" s="218">
        <f>'LEA Report Page'!H170</f>
        <v>0</v>
      </c>
      <c r="I203" s="219"/>
      <c r="J203" s="215"/>
      <c r="K203" s="215" t="s">
        <v>1849</v>
      </c>
      <c r="L203" s="215" t="s">
        <v>1896</v>
      </c>
      <c r="M203" s="215"/>
      <c r="N203" s="215"/>
      <c r="O203" s="215"/>
      <c r="P203" s="215"/>
      <c r="Q203" s="215"/>
      <c r="R203" s="215"/>
      <c r="S203" s="215"/>
      <c r="T203" s="215"/>
      <c r="U203" s="215"/>
    </row>
    <row r="204" spans="1:21" x14ac:dyDescent="0.25">
      <c r="A204" s="216" t="str">
        <f>'LEA Report Page'!$J$10</f>
        <v/>
      </c>
      <c r="B204" s="217">
        <f>'LEA Report Page'!$L$11</f>
        <v>45107</v>
      </c>
      <c r="C204" s="215" t="s">
        <v>1837</v>
      </c>
      <c r="D204" s="215" t="s">
        <v>4499</v>
      </c>
      <c r="E204" s="215" t="s">
        <v>2</v>
      </c>
      <c r="F204" s="215" t="s">
        <v>1845</v>
      </c>
      <c r="G204" s="215"/>
      <c r="H204" s="218">
        <f>'LEA Report Page'!I164</f>
        <v>0</v>
      </c>
      <c r="I204" s="219"/>
      <c r="J204" s="215"/>
      <c r="K204" s="215" t="s">
        <v>1849</v>
      </c>
      <c r="L204" s="215" t="s">
        <v>4500</v>
      </c>
      <c r="M204" s="215"/>
      <c r="N204" s="215"/>
      <c r="O204" s="215"/>
      <c r="P204" s="215"/>
      <c r="Q204" s="215"/>
      <c r="R204" s="215"/>
      <c r="S204" s="215"/>
      <c r="T204" s="215"/>
      <c r="U204" s="215"/>
    </row>
    <row r="205" spans="1:21" x14ac:dyDescent="0.25">
      <c r="A205" s="216" t="str">
        <f>'LEA Report Page'!$J$10</f>
        <v/>
      </c>
      <c r="B205" s="217">
        <f>'LEA Report Page'!$L$11</f>
        <v>45107</v>
      </c>
      <c r="C205" s="215" t="s">
        <v>1837</v>
      </c>
      <c r="D205" s="215" t="s">
        <v>4499</v>
      </c>
      <c r="E205" s="215" t="s">
        <v>2</v>
      </c>
      <c r="F205" s="215" t="s">
        <v>1845</v>
      </c>
      <c r="G205" s="215"/>
      <c r="H205" s="218">
        <f>'LEA Report Page'!I165</f>
        <v>0</v>
      </c>
      <c r="I205" s="219"/>
      <c r="J205" s="215"/>
      <c r="K205" s="215" t="s">
        <v>1849</v>
      </c>
      <c r="L205" s="215" t="s">
        <v>4501</v>
      </c>
      <c r="M205" s="215"/>
      <c r="N205" s="215"/>
      <c r="O205" s="215"/>
      <c r="P205" s="215"/>
      <c r="Q205" s="215"/>
      <c r="R205" s="215"/>
      <c r="S205" s="215"/>
      <c r="T205" s="215"/>
      <c r="U205" s="215"/>
    </row>
    <row r="206" spans="1:21" x14ac:dyDescent="0.25">
      <c r="A206" s="216" t="str">
        <f>'LEA Report Page'!$J$10</f>
        <v/>
      </c>
      <c r="B206" s="217">
        <f>'LEA Report Page'!$L$11</f>
        <v>45107</v>
      </c>
      <c r="C206" s="215" t="s">
        <v>1837</v>
      </c>
      <c r="D206" s="215" t="s">
        <v>4499</v>
      </c>
      <c r="E206" s="215" t="s">
        <v>2</v>
      </c>
      <c r="F206" s="215" t="s">
        <v>1845</v>
      </c>
      <c r="G206" s="215"/>
      <c r="H206" s="218">
        <f>'LEA Report Page'!I166</f>
        <v>0</v>
      </c>
      <c r="I206" s="219"/>
      <c r="J206" s="215"/>
      <c r="K206" s="215" t="s">
        <v>1849</v>
      </c>
      <c r="L206" s="215" t="s">
        <v>4502</v>
      </c>
      <c r="M206" s="215"/>
      <c r="N206" s="215"/>
      <c r="O206" s="215"/>
      <c r="P206" s="215"/>
      <c r="Q206" s="215"/>
      <c r="R206" s="215"/>
      <c r="S206" s="215"/>
      <c r="T206" s="215"/>
      <c r="U206" s="215"/>
    </row>
    <row r="207" spans="1:21" x14ac:dyDescent="0.25">
      <c r="A207" s="216" t="str">
        <f>'LEA Report Page'!$J$10</f>
        <v/>
      </c>
      <c r="B207" s="217">
        <f>'LEA Report Page'!$L$11</f>
        <v>45107</v>
      </c>
      <c r="C207" s="215" t="s">
        <v>1837</v>
      </c>
      <c r="D207" s="215" t="s">
        <v>4499</v>
      </c>
      <c r="E207" s="215" t="s">
        <v>2</v>
      </c>
      <c r="F207" s="215" t="s">
        <v>1845</v>
      </c>
      <c r="G207" s="215"/>
      <c r="H207" s="218">
        <f>'LEA Report Page'!I167</f>
        <v>0</v>
      </c>
      <c r="I207" s="219"/>
      <c r="J207" s="215"/>
      <c r="K207" s="215" t="s">
        <v>1849</v>
      </c>
      <c r="L207" s="215" t="s">
        <v>4503</v>
      </c>
      <c r="M207" s="215"/>
      <c r="N207" s="215"/>
      <c r="O207" s="215"/>
      <c r="P207" s="215"/>
      <c r="Q207" s="215"/>
      <c r="R207" s="215"/>
      <c r="S207" s="215"/>
      <c r="T207" s="215"/>
      <c r="U207" s="215"/>
    </row>
    <row r="208" spans="1:21" x14ac:dyDescent="0.25">
      <c r="A208" s="216" t="str">
        <f>'LEA Report Page'!$J$10</f>
        <v/>
      </c>
      <c r="B208" s="217">
        <f>'LEA Report Page'!$L$11</f>
        <v>45107</v>
      </c>
      <c r="C208" s="215" t="s">
        <v>1837</v>
      </c>
      <c r="D208" s="215" t="s">
        <v>4499</v>
      </c>
      <c r="E208" s="215" t="s">
        <v>2</v>
      </c>
      <c r="F208" s="215" t="s">
        <v>1845</v>
      </c>
      <c r="G208" s="215"/>
      <c r="H208" s="218">
        <f>'LEA Report Page'!I168</f>
        <v>0</v>
      </c>
      <c r="I208" s="219"/>
      <c r="J208" s="215"/>
      <c r="K208" s="215" t="s">
        <v>1849</v>
      </c>
      <c r="L208" s="215" t="s">
        <v>4504</v>
      </c>
      <c r="M208" s="215"/>
      <c r="N208" s="215"/>
      <c r="O208" s="215"/>
      <c r="P208" s="215"/>
      <c r="Q208" s="215"/>
      <c r="R208" s="215"/>
      <c r="S208" s="215"/>
      <c r="T208" s="215"/>
      <c r="U208" s="215"/>
    </row>
    <row r="209" spans="1:21" x14ac:dyDescent="0.25">
      <c r="A209" s="216" t="str">
        <f>'LEA Report Page'!$J$10</f>
        <v/>
      </c>
      <c r="B209" s="217">
        <f>'LEA Report Page'!$L$11</f>
        <v>45107</v>
      </c>
      <c r="C209" s="215" t="s">
        <v>1837</v>
      </c>
      <c r="D209" s="215" t="s">
        <v>4499</v>
      </c>
      <c r="E209" s="215" t="s">
        <v>2</v>
      </c>
      <c r="F209" s="215" t="s">
        <v>1845</v>
      </c>
      <c r="G209" s="215"/>
      <c r="H209" s="218">
        <f>'LEA Report Page'!I169</f>
        <v>0</v>
      </c>
      <c r="I209" s="219"/>
      <c r="J209" s="215"/>
      <c r="K209" s="215" t="s">
        <v>1849</v>
      </c>
      <c r="L209" s="215" t="s">
        <v>4505</v>
      </c>
      <c r="M209" s="215"/>
      <c r="N209" s="215"/>
      <c r="O209" s="215"/>
      <c r="P209" s="215"/>
      <c r="Q209" s="215"/>
      <c r="R209" s="215"/>
      <c r="S209" s="215"/>
      <c r="T209" s="215"/>
      <c r="U209" s="215"/>
    </row>
    <row r="210" spans="1:21" x14ac:dyDescent="0.25">
      <c r="A210" s="216" t="str">
        <f>'LEA Report Page'!$J$10</f>
        <v/>
      </c>
      <c r="B210" s="217">
        <f>'LEA Report Page'!$L$11</f>
        <v>45107</v>
      </c>
      <c r="C210" s="215" t="s">
        <v>1837</v>
      </c>
      <c r="D210" s="215" t="s">
        <v>4499</v>
      </c>
      <c r="E210" s="215" t="s">
        <v>2</v>
      </c>
      <c r="F210" s="215" t="s">
        <v>1845</v>
      </c>
      <c r="G210" s="215"/>
      <c r="H210" s="218">
        <f>'LEA Report Page'!I170</f>
        <v>0</v>
      </c>
      <c r="I210" s="219"/>
      <c r="J210" s="215"/>
      <c r="K210" s="215" t="s">
        <v>1849</v>
      </c>
      <c r="L210" s="215" t="s">
        <v>1896</v>
      </c>
      <c r="M210" s="215"/>
      <c r="N210" s="215"/>
      <c r="O210" s="215"/>
      <c r="P210" s="215"/>
      <c r="Q210" s="215"/>
      <c r="R210" s="215"/>
      <c r="S210" s="215"/>
      <c r="T210" s="215"/>
      <c r="U210" s="215"/>
    </row>
    <row r="211" spans="1:21" x14ac:dyDescent="0.25">
      <c r="A211" s="216" t="str">
        <f>'LEA Report Page'!$J$10</f>
        <v/>
      </c>
      <c r="B211" s="217">
        <f>'LEA Report Page'!$L$11</f>
        <v>45107</v>
      </c>
      <c r="C211" s="215" t="s">
        <v>1837</v>
      </c>
      <c r="D211" s="215" t="s">
        <v>4499</v>
      </c>
      <c r="E211" s="215" t="s">
        <v>1879</v>
      </c>
      <c r="F211" s="215" t="s">
        <v>1845</v>
      </c>
      <c r="G211" s="215"/>
      <c r="H211" s="218">
        <f>'LEA Report Page'!J164</f>
        <v>0</v>
      </c>
      <c r="I211" s="219"/>
      <c r="J211" s="215"/>
      <c r="K211" s="215" t="s">
        <v>1849</v>
      </c>
      <c r="L211" s="215" t="s">
        <v>4500</v>
      </c>
      <c r="M211" s="215"/>
      <c r="N211" s="215"/>
      <c r="O211" s="215"/>
      <c r="P211" s="215"/>
      <c r="Q211" s="215"/>
      <c r="R211" s="215"/>
      <c r="S211" s="215"/>
      <c r="T211" s="215"/>
      <c r="U211" s="215"/>
    </row>
    <row r="212" spans="1:21" x14ac:dyDescent="0.25">
      <c r="A212" s="216" t="str">
        <f>'LEA Report Page'!$J$10</f>
        <v/>
      </c>
      <c r="B212" s="217">
        <f>'LEA Report Page'!$L$11</f>
        <v>45107</v>
      </c>
      <c r="C212" s="215" t="s">
        <v>1837</v>
      </c>
      <c r="D212" s="215" t="s">
        <v>4499</v>
      </c>
      <c r="E212" s="215" t="s">
        <v>1879</v>
      </c>
      <c r="F212" s="215" t="s">
        <v>1845</v>
      </c>
      <c r="G212" s="215"/>
      <c r="H212" s="218">
        <f>'LEA Report Page'!J165</f>
        <v>0</v>
      </c>
      <c r="I212" s="219"/>
      <c r="J212" s="215"/>
      <c r="K212" s="215" t="s">
        <v>1849</v>
      </c>
      <c r="L212" s="215" t="s">
        <v>4501</v>
      </c>
      <c r="M212" s="215"/>
      <c r="N212" s="215"/>
      <c r="O212" s="215"/>
      <c r="P212" s="215"/>
      <c r="Q212" s="215"/>
      <c r="R212" s="215"/>
      <c r="S212" s="215"/>
      <c r="T212" s="215"/>
      <c r="U212" s="215"/>
    </row>
    <row r="213" spans="1:21" x14ac:dyDescent="0.25">
      <c r="A213" s="216" t="str">
        <f>'LEA Report Page'!$J$10</f>
        <v/>
      </c>
      <c r="B213" s="217">
        <f>'LEA Report Page'!$L$11</f>
        <v>45107</v>
      </c>
      <c r="C213" s="215" t="s">
        <v>1837</v>
      </c>
      <c r="D213" s="215" t="s">
        <v>4499</v>
      </c>
      <c r="E213" s="215" t="s">
        <v>1879</v>
      </c>
      <c r="F213" s="215" t="s">
        <v>1845</v>
      </c>
      <c r="G213" s="215"/>
      <c r="H213" s="218">
        <f>'LEA Report Page'!J166</f>
        <v>0</v>
      </c>
      <c r="I213" s="219"/>
      <c r="J213" s="215"/>
      <c r="K213" s="215" t="s">
        <v>1849</v>
      </c>
      <c r="L213" s="215" t="s">
        <v>4502</v>
      </c>
      <c r="M213" s="215"/>
      <c r="N213" s="215"/>
      <c r="O213" s="215"/>
      <c r="P213" s="215"/>
      <c r="Q213" s="215"/>
      <c r="R213" s="215"/>
      <c r="S213" s="215"/>
      <c r="T213" s="215"/>
      <c r="U213" s="215"/>
    </row>
    <row r="214" spans="1:21" x14ac:dyDescent="0.25">
      <c r="A214" s="216" t="str">
        <f>'LEA Report Page'!$J$10</f>
        <v/>
      </c>
      <c r="B214" s="217">
        <f>'LEA Report Page'!$L$11</f>
        <v>45107</v>
      </c>
      <c r="C214" s="215" t="s">
        <v>1837</v>
      </c>
      <c r="D214" s="215" t="s">
        <v>4499</v>
      </c>
      <c r="E214" s="215" t="s">
        <v>1879</v>
      </c>
      <c r="F214" s="215" t="s">
        <v>1845</v>
      </c>
      <c r="G214" s="215"/>
      <c r="H214" s="218">
        <f>'LEA Report Page'!J167</f>
        <v>0</v>
      </c>
      <c r="I214" s="219"/>
      <c r="J214" s="215"/>
      <c r="K214" s="215" t="s">
        <v>1849</v>
      </c>
      <c r="L214" s="215" t="s">
        <v>4503</v>
      </c>
      <c r="M214" s="215"/>
      <c r="N214" s="215"/>
      <c r="O214" s="215"/>
      <c r="P214" s="215"/>
      <c r="Q214" s="215"/>
      <c r="R214" s="215"/>
      <c r="S214" s="215"/>
      <c r="T214" s="215"/>
      <c r="U214" s="215"/>
    </row>
    <row r="215" spans="1:21" x14ac:dyDescent="0.25">
      <c r="A215" s="216" t="str">
        <f>'LEA Report Page'!$J$10</f>
        <v/>
      </c>
      <c r="B215" s="217">
        <f>'LEA Report Page'!$L$11</f>
        <v>45107</v>
      </c>
      <c r="C215" s="215" t="s">
        <v>1837</v>
      </c>
      <c r="D215" s="215" t="s">
        <v>4499</v>
      </c>
      <c r="E215" s="215" t="s">
        <v>1879</v>
      </c>
      <c r="F215" s="215" t="s">
        <v>1845</v>
      </c>
      <c r="G215" s="215"/>
      <c r="H215" s="218">
        <f>'LEA Report Page'!J168</f>
        <v>0</v>
      </c>
      <c r="I215" s="219"/>
      <c r="J215" s="215"/>
      <c r="K215" s="215" t="s">
        <v>1849</v>
      </c>
      <c r="L215" s="215" t="s">
        <v>4504</v>
      </c>
      <c r="M215" s="215"/>
      <c r="N215" s="215"/>
      <c r="O215" s="215"/>
      <c r="P215" s="215"/>
      <c r="Q215" s="215"/>
      <c r="R215" s="215"/>
      <c r="S215" s="215"/>
      <c r="T215" s="215"/>
      <c r="U215" s="215"/>
    </row>
    <row r="216" spans="1:21" x14ac:dyDescent="0.25">
      <c r="A216" s="216" t="str">
        <f>'LEA Report Page'!$J$10</f>
        <v/>
      </c>
      <c r="B216" s="217">
        <f>'LEA Report Page'!$L$11</f>
        <v>45107</v>
      </c>
      <c r="C216" s="215" t="s">
        <v>1837</v>
      </c>
      <c r="D216" s="215" t="s">
        <v>4499</v>
      </c>
      <c r="E216" s="215" t="s">
        <v>1879</v>
      </c>
      <c r="F216" s="215" t="s">
        <v>1845</v>
      </c>
      <c r="G216" s="215"/>
      <c r="H216" s="218">
        <f>'LEA Report Page'!J169</f>
        <v>0</v>
      </c>
      <c r="I216" s="219"/>
      <c r="J216" s="215"/>
      <c r="K216" s="215" t="s">
        <v>1849</v>
      </c>
      <c r="L216" s="215" t="s">
        <v>4505</v>
      </c>
      <c r="M216" s="215"/>
      <c r="N216" s="215"/>
      <c r="O216" s="215"/>
      <c r="P216" s="215"/>
      <c r="Q216" s="215"/>
      <c r="R216" s="215"/>
      <c r="S216" s="215"/>
      <c r="T216" s="215"/>
      <c r="U216" s="215"/>
    </row>
    <row r="217" spans="1:21" x14ac:dyDescent="0.25">
      <c r="A217" s="216" t="str">
        <f>'LEA Report Page'!$J$10</f>
        <v/>
      </c>
      <c r="B217" s="217">
        <f>'LEA Report Page'!$L$11</f>
        <v>45107</v>
      </c>
      <c r="C217" s="215" t="s">
        <v>1837</v>
      </c>
      <c r="D217" s="215" t="s">
        <v>4499</v>
      </c>
      <c r="E217" s="215" t="s">
        <v>1879</v>
      </c>
      <c r="F217" s="215" t="s">
        <v>1845</v>
      </c>
      <c r="G217" s="215"/>
      <c r="H217" s="218">
        <f>'LEA Report Page'!J170</f>
        <v>0</v>
      </c>
      <c r="I217" s="219"/>
      <c r="J217" s="215"/>
      <c r="K217" s="215" t="s">
        <v>1849</v>
      </c>
      <c r="L217" s="215" t="s">
        <v>1896</v>
      </c>
      <c r="M217" s="215"/>
      <c r="N217" s="215"/>
      <c r="O217" s="215"/>
      <c r="P217" s="215"/>
      <c r="Q217" s="215"/>
      <c r="R217" s="215"/>
      <c r="S217" s="215"/>
      <c r="T217" s="215"/>
      <c r="U217" s="215"/>
    </row>
    <row r="218" spans="1:21" x14ac:dyDescent="0.25">
      <c r="A218" s="216" t="str">
        <f>'LEA Report Page'!$J$10</f>
        <v/>
      </c>
      <c r="B218" s="217">
        <f>'LEA Report Page'!$L$11</f>
        <v>45107</v>
      </c>
      <c r="C218" s="215" t="s">
        <v>1837</v>
      </c>
      <c r="D218" s="215" t="s">
        <v>4499</v>
      </c>
      <c r="E218" s="215" t="s">
        <v>1868</v>
      </c>
      <c r="F218" s="215" t="s">
        <v>1845</v>
      </c>
      <c r="G218" s="215"/>
      <c r="H218" s="218">
        <f>'LEA Report Page'!H173</f>
        <v>0</v>
      </c>
      <c r="I218" s="219"/>
      <c r="J218" s="215"/>
      <c r="K218" s="215" t="s">
        <v>1850</v>
      </c>
      <c r="L218" s="215" t="s">
        <v>4506</v>
      </c>
      <c r="M218" s="215"/>
      <c r="N218" s="215"/>
      <c r="O218" s="215"/>
      <c r="P218" s="215"/>
      <c r="Q218" s="215"/>
      <c r="R218" s="215"/>
      <c r="S218" s="215"/>
      <c r="T218" s="215"/>
      <c r="U218" s="215"/>
    </row>
    <row r="219" spans="1:21" x14ac:dyDescent="0.25">
      <c r="A219" s="216" t="str">
        <f>'LEA Report Page'!$J$10</f>
        <v/>
      </c>
      <c r="B219" s="217">
        <f>'LEA Report Page'!$L$11</f>
        <v>45107</v>
      </c>
      <c r="C219" s="215" t="s">
        <v>1837</v>
      </c>
      <c r="D219" s="215" t="s">
        <v>4499</v>
      </c>
      <c r="E219" s="215" t="s">
        <v>1868</v>
      </c>
      <c r="F219" s="215" t="s">
        <v>1845</v>
      </c>
      <c r="G219" s="215"/>
      <c r="H219" s="218">
        <f>'LEA Report Page'!H174</f>
        <v>0</v>
      </c>
      <c r="I219" s="219"/>
      <c r="J219" s="215"/>
      <c r="K219" s="215" t="s">
        <v>1850</v>
      </c>
      <c r="L219" s="215" t="s">
        <v>1933</v>
      </c>
      <c r="M219" s="215"/>
      <c r="N219" s="215"/>
      <c r="O219" s="215"/>
      <c r="P219" s="215"/>
      <c r="Q219" s="215"/>
      <c r="R219" s="215"/>
      <c r="S219" s="215"/>
      <c r="T219" s="215"/>
      <c r="U219" s="215"/>
    </row>
    <row r="220" spans="1:21" x14ac:dyDescent="0.25">
      <c r="A220" s="216" t="str">
        <f>'LEA Report Page'!$J$10</f>
        <v/>
      </c>
      <c r="B220" s="217">
        <f>'LEA Report Page'!$L$11</f>
        <v>45107</v>
      </c>
      <c r="C220" s="215" t="s">
        <v>1837</v>
      </c>
      <c r="D220" s="215" t="s">
        <v>4499</v>
      </c>
      <c r="E220" s="215" t="s">
        <v>1868</v>
      </c>
      <c r="F220" s="215" t="s">
        <v>1845</v>
      </c>
      <c r="G220" s="215"/>
      <c r="H220" s="218">
        <f>'LEA Report Page'!H175</f>
        <v>0</v>
      </c>
      <c r="I220" s="219"/>
      <c r="J220" s="215"/>
      <c r="K220" s="215" t="s">
        <v>1850</v>
      </c>
      <c r="L220" s="215" t="s">
        <v>4507</v>
      </c>
      <c r="M220" s="215"/>
      <c r="N220" s="215"/>
      <c r="O220" s="215"/>
      <c r="P220" s="215"/>
      <c r="Q220" s="215"/>
      <c r="R220" s="215"/>
      <c r="S220" s="215"/>
      <c r="T220" s="215"/>
      <c r="U220" s="215"/>
    </row>
    <row r="221" spans="1:21" x14ac:dyDescent="0.25">
      <c r="A221" s="216" t="str">
        <f>'LEA Report Page'!$J$10</f>
        <v/>
      </c>
      <c r="B221" s="217">
        <f>'LEA Report Page'!$L$11</f>
        <v>45107</v>
      </c>
      <c r="C221" s="215" t="s">
        <v>1837</v>
      </c>
      <c r="D221" s="215" t="s">
        <v>4499</v>
      </c>
      <c r="E221" s="215" t="s">
        <v>1868</v>
      </c>
      <c r="F221" s="215" t="s">
        <v>1845</v>
      </c>
      <c r="G221" s="215"/>
      <c r="H221" s="218">
        <f>'LEA Report Page'!H176</f>
        <v>0</v>
      </c>
      <c r="I221" s="219"/>
      <c r="J221" s="215"/>
      <c r="K221" s="215" t="s">
        <v>1850</v>
      </c>
      <c r="L221" s="215" t="s">
        <v>1937</v>
      </c>
      <c r="M221" s="215"/>
      <c r="N221" s="215"/>
      <c r="O221" s="215"/>
      <c r="P221" s="215"/>
      <c r="Q221" s="215"/>
      <c r="R221" s="215"/>
      <c r="S221" s="215"/>
      <c r="T221" s="215"/>
      <c r="U221" s="215"/>
    </row>
    <row r="222" spans="1:21" x14ac:dyDescent="0.25">
      <c r="A222" s="216" t="str">
        <f>'LEA Report Page'!$J$10</f>
        <v/>
      </c>
      <c r="B222" s="217">
        <f>'LEA Report Page'!$L$11</f>
        <v>45107</v>
      </c>
      <c r="C222" s="215" t="s">
        <v>1837</v>
      </c>
      <c r="D222" s="215" t="s">
        <v>4499</v>
      </c>
      <c r="E222" s="215" t="s">
        <v>1868</v>
      </c>
      <c r="F222" s="215" t="s">
        <v>1845</v>
      </c>
      <c r="G222" s="215"/>
      <c r="H222" s="218">
        <f>'LEA Report Page'!H177</f>
        <v>0</v>
      </c>
      <c r="I222" s="219"/>
      <c r="J222" s="215"/>
      <c r="K222" s="215" t="s">
        <v>1850</v>
      </c>
      <c r="L222" s="215" t="s">
        <v>1938</v>
      </c>
      <c r="M222" s="215"/>
      <c r="N222" s="215"/>
      <c r="O222" s="215"/>
      <c r="P222" s="215"/>
      <c r="Q222" s="215"/>
      <c r="R222" s="215"/>
      <c r="S222" s="215"/>
      <c r="T222" s="215"/>
      <c r="U222" s="215"/>
    </row>
    <row r="223" spans="1:21" x14ac:dyDescent="0.25">
      <c r="A223" s="216" t="str">
        <f>'LEA Report Page'!$J$10</f>
        <v/>
      </c>
      <c r="B223" s="217">
        <f>'LEA Report Page'!$L$11</f>
        <v>45107</v>
      </c>
      <c r="C223" s="215" t="s">
        <v>1837</v>
      </c>
      <c r="D223" s="215" t="s">
        <v>4499</v>
      </c>
      <c r="E223" s="215" t="s">
        <v>1868</v>
      </c>
      <c r="F223" s="215" t="s">
        <v>1845</v>
      </c>
      <c r="G223" s="215"/>
      <c r="H223" s="218">
        <f>'LEA Report Page'!H178</f>
        <v>0</v>
      </c>
      <c r="I223" s="219"/>
      <c r="J223" s="215"/>
      <c r="K223" s="215" t="s">
        <v>1850</v>
      </c>
      <c r="L223" s="215" t="s">
        <v>1939</v>
      </c>
      <c r="M223" s="215"/>
      <c r="N223" s="215"/>
      <c r="O223" s="215"/>
      <c r="P223" s="215"/>
      <c r="Q223" s="215"/>
      <c r="R223" s="215"/>
      <c r="S223" s="215"/>
      <c r="T223" s="215"/>
      <c r="U223" s="215"/>
    </row>
    <row r="224" spans="1:21" x14ac:dyDescent="0.25">
      <c r="A224" s="216" t="str">
        <f>'LEA Report Page'!$J$10</f>
        <v/>
      </c>
      <c r="B224" s="217">
        <f>'LEA Report Page'!$L$11</f>
        <v>45107</v>
      </c>
      <c r="C224" s="215" t="s">
        <v>1837</v>
      </c>
      <c r="D224" s="215" t="s">
        <v>4499</v>
      </c>
      <c r="E224" s="215" t="s">
        <v>1868</v>
      </c>
      <c r="F224" s="215" t="s">
        <v>1845</v>
      </c>
      <c r="G224" s="215"/>
      <c r="H224" s="218">
        <f>'LEA Report Page'!H179</f>
        <v>0</v>
      </c>
      <c r="I224" s="219"/>
      <c r="J224" s="215"/>
      <c r="K224" s="215" t="s">
        <v>1850</v>
      </c>
      <c r="L224" s="215" t="s">
        <v>4508</v>
      </c>
      <c r="M224" s="215"/>
      <c r="N224" s="215"/>
      <c r="O224" s="215"/>
      <c r="P224" s="215"/>
      <c r="Q224" s="215"/>
      <c r="R224" s="215"/>
      <c r="S224" s="215"/>
      <c r="T224" s="215"/>
      <c r="U224" s="215"/>
    </row>
    <row r="225" spans="1:21" x14ac:dyDescent="0.25">
      <c r="A225" s="216" t="str">
        <f>'LEA Report Page'!$J$10</f>
        <v/>
      </c>
      <c r="B225" s="217">
        <f>'LEA Report Page'!$L$11</f>
        <v>45107</v>
      </c>
      <c r="C225" s="215" t="s">
        <v>1837</v>
      </c>
      <c r="D225" s="215" t="s">
        <v>4499</v>
      </c>
      <c r="E225" s="215" t="s">
        <v>1868</v>
      </c>
      <c r="F225" s="215" t="s">
        <v>1845</v>
      </c>
      <c r="G225" s="215"/>
      <c r="H225" s="218">
        <f>'LEA Report Page'!H180</f>
        <v>0</v>
      </c>
      <c r="I225" s="219"/>
      <c r="J225" s="215"/>
      <c r="K225" s="215" t="s">
        <v>1850</v>
      </c>
      <c r="L225" s="215" t="s">
        <v>4509</v>
      </c>
      <c r="M225" s="215"/>
      <c r="N225" s="215"/>
      <c r="O225" s="215"/>
      <c r="P225" s="215"/>
      <c r="Q225" s="215"/>
      <c r="R225" s="215"/>
      <c r="S225" s="215"/>
      <c r="T225" s="215"/>
      <c r="U225" s="215"/>
    </row>
    <row r="226" spans="1:21" x14ac:dyDescent="0.25">
      <c r="A226" s="216" t="str">
        <f>'LEA Report Page'!$J$10</f>
        <v/>
      </c>
      <c r="B226" s="217">
        <f>'LEA Report Page'!$L$11</f>
        <v>45107</v>
      </c>
      <c r="C226" s="215" t="s">
        <v>1837</v>
      </c>
      <c r="D226" s="215" t="s">
        <v>4499</v>
      </c>
      <c r="E226" s="215" t="s">
        <v>1868</v>
      </c>
      <c r="F226" s="215" t="s">
        <v>1845</v>
      </c>
      <c r="G226" s="215"/>
      <c r="H226" s="218">
        <f>'LEA Report Page'!H181</f>
        <v>0</v>
      </c>
      <c r="I226" s="219"/>
      <c r="J226" s="215"/>
      <c r="K226" s="215" t="s">
        <v>1850</v>
      </c>
      <c r="L226" s="215" t="s">
        <v>1940</v>
      </c>
      <c r="M226" s="215"/>
      <c r="N226" s="215"/>
      <c r="O226" s="215"/>
      <c r="P226" s="215"/>
      <c r="Q226" s="215"/>
      <c r="R226" s="215"/>
      <c r="S226" s="215"/>
      <c r="T226" s="215"/>
      <c r="U226" s="215"/>
    </row>
    <row r="227" spans="1:21" ht="17.25" customHeight="1" x14ac:dyDescent="0.25">
      <c r="A227" s="216" t="str">
        <f>'LEA Report Page'!$J$10</f>
        <v/>
      </c>
      <c r="B227" s="217">
        <f>'LEA Report Page'!$L$11</f>
        <v>45107</v>
      </c>
      <c r="C227" s="215" t="s">
        <v>1837</v>
      </c>
      <c r="D227" s="215" t="s">
        <v>4499</v>
      </c>
      <c r="E227" s="215" t="s">
        <v>1868</v>
      </c>
      <c r="F227" s="215" t="s">
        <v>1845</v>
      </c>
      <c r="G227" s="215"/>
      <c r="H227" s="218">
        <f>'LEA Report Page'!H182</f>
        <v>0</v>
      </c>
      <c r="I227" s="219"/>
      <c r="J227" s="215"/>
      <c r="K227" s="215" t="s">
        <v>1850</v>
      </c>
      <c r="L227" s="215" t="s">
        <v>4511</v>
      </c>
      <c r="M227" s="215"/>
      <c r="N227" s="215"/>
      <c r="O227" s="215"/>
      <c r="P227" s="215"/>
      <c r="Q227" s="215"/>
      <c r="R227" s="215"/>
      <c r="S227" s="215"/>
      <c r="T227" s="215"/>
      <c r="U227" s="215"/>
    </row>
    <row r="228" spans="1:21" ht="17.25" customHeight="1" x14ac:dyDescent="0.25">
      <c r="A228" s="216" t="str">
        <f>'LEA Report Page'!$J$10</f>
        <v/>
      </c>
      <c r="B228" s="217">
        <f>'LEA Report Page'!$L$11</f>
        <v>45107</v>
      </c>
      <c r="C228" s="215" t="s">
        <v>1837</v>
      </c>
      <c r="D228" s="215" t="s">
        <v>4499</v>
      </c>
      <c r="E228" s="215" t="s">
        <v>1868</v>
      </c>
      <c r="F228" s="215" t="s">
        <v>1845</v>
      </c>
      <c r="G228" s="215"/>
      <c r="H228" s="218">
        <f>'LEA Report Page'!H183</f>
        <v>0</v>
      </c>
      <c r="I228" s="219"/>
      <c r="J228" s="215"/>
      <c r="K228" s="215" t="s">
        <v>1850</v>
      </c>
      <c r="L228" s="215" t="s">
        <v>4510</v>
      </c>
      <c r="M228" s="215"/>
      <c r="N228" s="215"/>
      <c r="O228" s="215"/>
      <c r="P228" s="215"/>
      <c r="Q228" s="215"/>
      <c r="R228" s="215"/>
      <c r="S228" s="215"/>
      <c r="T228" s="215"/>
      <c r="U228" s="215"/>
    </row>
    <row r="229" spans="1:21" ht="17.25" customHeight="1" x14ac:dyDescent="0.25">
      <c r="A229" s="216" t="str">
        <f>'LEA Report Page'!$J$10</f>
        <v/>
      </c>
      <c r="B229" s="217">
        <f>'LEA Report Page'!$L$11</f>
        <v>45107</v>
      </c>
      <c r="C229" s="215" t="s">
        <v>1837</v>
      </c>
      <c r="D229" s="215" t="s">
        <v>4499</v>
      </c>
      <c r="E229" s="215" t="s">
        <v>2</v>
      </c>
      <c r="F229" s="215" t="s">
        <v>1845</v>
      </c>
      <c r="G229" s="215"/>
      <c r="H229" s="218">
        <f>'LEA Report Page'!I173</f>
        <v>0</v>
      </c>
      <c r="I229" s="219"/>
      <c r="J229" s="215"/>
      <c r="K229" s="215" t="s">
        <v>1850</v>
      </c>
      <c r="L229" s="215" t="s">
        <v>4506</v>
      </c>
      <c r="M229" s="215"/>
      <c r="N229" s="215"/>
      <c r="O229" s="215"/>
      <c r="P229" s="215"/>
      <c r="Q229" s="215"/>
      <c r="R229" s="215"/>
      <c r="S229" s="215"/>
      <c r="T229" s="215"/>
      <c r="U229" s="215"/>
    </row>
    <row r="230" spans="1:21" ht="17.25" customHeight="1" x14ac:dyDescent="0.25">
      <c r="A230" s="216" t="str">
        <f>'LEA Report Page'!$J$10</f>
        <v/>
      </c>
      <c r="B230" s="217">
        <f>'LEA Report Page'!$L$11</f>
        <v>45107</v>
      </c>
      <c r="C230" s="215" t="s">
        <v>1837</v>
      </c>
      <c r="D230" s="215" t="s">
        <v>4499</v>
      </c>
      <c r="E230" s="215" t="s">
        <v>2</v>
      </c>
      <c r="F230" s="215" t="s">
        <v>1845</v>
      </c>
      <c r="G230" s="215"/>
      <c r="H230" s="218">
        <f>'LEA Report Page'!I174</f>
        <v>0</v>
      </c>
      <c r="I230" s="219"/>
      <c r="J230" s="215"/>
      <c r="K230" s="215" t="s">
        <v>1850</v>
      </c>
      <c r="L230" s="215" t="s">
        <v>1933</v>
      </c>
      <c r="M230" s="215"/>
      <c r="N230" s="215"/>
      <c r="O230" s="215"/>
      <c r="P230" s="215"/>
      <c r="Q230" s="215"/>
      <c r="R230" s="215"/>
      <c r="S230" s="215"/>
      <c r="T230" s="215"/>
      <c r="U230" s="215"/>
    </row>
    <row r="231" spans="1:21" ht="17.25" customHeight="1" x14ac:dyDescent="0.25">
      <c r="A231" s="216" t="str">
        <f>'LEA Report Page'!$J$10</f>
        <v/>
      </c>
      <c r="B231" s="217">
        <f>'LEA Report Page'!$L$11</f>
        <v>45107</v>
      </c>
      <c r="C231" s="215" t="s">
        <v>1837</v>
      </c>
      <c r="D231" s="215" t="s">
        <v>4499</v>
      </c>
      <c r="E231" s="215" t="s">
        <v>2</v>
      </c>
      <c r="F231" s="215" t="s">
        <v>1845</v>
      </c>
      <c r="G231" s="215"/>
      <c r="H231" s="218">
        <f>'LEA Report Page'!I175</f>
        <v>0</v>
      </c>
      <c r="I231" s="219"/>
      <c r="J231" s="215"/>
      <c r="K231" s="215" t="s">
        <v>1850</v>
      </c>
      <c r="L231" s="215" t="s">
        <v>4507</v>
      </c>
      <c r="M231" s="215"/>
      <c r="N231" s="215"/>
      <c r="O231" s="215"/>
      <c r="P231" s="215"/>
      <c r="Q231" s="215"/>
      <c r="R231" s="215"/>
      <c r="S231" s="215"/>
      <c r="T231" s="215"/>
      <c r="U231" s="215"/>
    </row>
    <row r="232" spans="1:21" ht="17.25" customHeight="1" x14ac:dyDescent="0.25">
      <c r="A232" s="216" t="str">
        <f>'LEA Report Page'!$J$10</f>
        <v/>
      </c>
      <c r="B232" s="217">
        <f>'LEA Report Page'!$L$11</f>
        <v>45107</v>
      </c>
      <c r="C232" s="215" t="s">
        <v>1837</v>
      </c>
      <c r="D232" s="215" t="s">
        <v>4499</v>
      </c>
      <c r="E232" s="215" t="s">
        <v>2</v>
      </c>
      <c r="F232" s="215" t="s">
        <v>1845</v>
      </c>
      <c r="G232" s="215"/>
      <c r="H232" s="218">
        <f>'LEA Report Page'!I176</f>
        <v>0</v>
      </c>
      <c r="I232" s="219"/>
      <c r="J232" s="215"/>
      <c r="K232" s="215" t="s">
        <v>1850</v>
      </c>
      <c r="L232" s="215" t="s">
        <v>1937</v>
      </c>
      <c r="M232" s="215"/>
      <c r="N232" s="215"/>
      <c r="O232" s="215"/>
      <c r="P232" s="215"/>
      <c r="Q232" s="215"/>
      <c r="R232" s="215"/>
      <c r="S232" s="215"/>
      <c r="T232" s="215"/>
      <c r="U232" s="215"/>
    </row>
    <row r="233" spans="1:21" ht="17.25" customHeight="1" x14ac:dyDescent="0.25">
      <c r="A233" s="216" t="str">
        <f>'LEA Report Page'!$J$10</f>
        <v/>
      </c>
      <c r="B233" s="217">
        <f>'LEA Report Page'!$L$11</f>
        <v>45107</v>
      </c>
      <c r="C233" s="215" t="s">
        <v>1837</v>
      </c>
      <c r="D233" s="215" t="s">
        <v>4499</v>
      </c>
      <c r="E233" s="215" t="s">
        <v>2</v>
      </c>
      <c r="F233" s="215" t="s">
        <v>1845</v>
      </c>
      <c r="G233" s="215"/>
      <c r="H233" s="218">
        <f>'LEA Report Page'!I177</f>
        <v>0</v>
      </c>
      <c r="I233" s="219"/>
      <c r="J233" s="215"/>
      <c r="K233" s="215" t="s">
        <v>1850</v>
      </c>
      <c r="L233" s="215" t="s">
        <v>1938</v>
      </c>
      <c r="M233" s="215"/>
      <c r="N233" s="215"/>
      <c r="O233" s="215"/>
      <c r="P233" s="215"/>
      <c r="Q233" s="215"/>
      <c r="R233" s="215"/>
      <c r="S233" s="215"/>
      <c r="T233" s="215"/>
      <c r="U233" s="215"/>
    </row>
    <row r="234" spans="1:21" ht="17.25" customHeight="1" x14ac:dyDescent="0.25">
      <c r="A234" s="216" t="str">
        <f>'LEA Report Page'!$J$10</f>
        <v/>
      </c>
      <c r="B234" s="217">
        <f>'LEA Report Page'!$L$11</f>
        <v>45107</v>
      </c>
      <c r="C234" s="215" t="s">
        <v>1837</v>
      </c>
      <c r="D234" s="215" t="s">
        <v>4499</v>
      </c>
      <c r="E234" s="215" t="s">
        <v>2</v>
      </c>
      <c r="F234" s="215" t="s">
        <v>1845</v>
      </c>
      <c r="G234" s="215"/>
      <c r="H234" s="218">
        <f>'LEA Report Page'!I178</f>
        <v>0</v>
      </c>
      <c r="I234" s="219"/>
      <c r="J234" s="215"/>
      <c r="K234" s="215" t="s">
        <v>1850</v>
      </c>
      <c r="L234" s="215" t="s">
        <v>1939</v>
      </c>
      <c r="M234" s="215"/>
      <c r="N234" s="215"/>
      <c r="O234" s="215"/>
      <c r="P234" s="215"/>
      <c r="Q234" s="215"/>
      <c r="R234" s="215"/>
      <c r="S234" s="215"/>
      <c r="T234" s="215"/>
      <c r="U234" s="215"/>
    </row>
    <row r="235" spans="1:21" ht="17.25" customHeight="1" x14ac:dyDescent="0.25">
      <c r="A235" s="216" t="str">
        <f>'LEA Report Page'!$J$10</f>
        <v/>
      </c>
      <c r="B235" s="217">
        <f>'LEA Report Page'!$L$11</f>
        <v>45107</v>
      </c>
      <c r="C235" s="215" t="s">
        <v>1837</v>
      </c>
      <c r="D235" s="215" t="s">
        <v>4499</v>
      </c>
      <c r="E235" s="215" t="s">
        <v>2</v>
      </c>
      <c r="F235" s="215" t="s">
        <v>1845</v>
      </c>
      <c r="G235" s="215"/>
      <c r="H235" s="218">
        <f>'LEA Report Page'!I179</f>
        <v>0</v>
      </c>
      <c r="I235" s="219"/>
      <c r="J235" s="215"/>
      <c r="K235" s="215" t="s">
        <v>1850</v>
      </c>
      <c r="L235" s="215" t="s">
        <v>4508</v>
      </c>
      <c r="M235" s="215"/>
      <c r="N235" s="215"/>
      <c r="O235" s="215"/>
      <c r="P235" s="215"/>
      <c r="Q235" s="215"/>
      <c r="R235" s="215"/>
      <c r="S235" s="215"/>
      <c r="T235" s="215"/>
      <c r="U235" s="215"/>
    </row>
    <row r="236" spans="1:21" ht="17.25" customHeight="1" x14ac:dyDescent="0.25">
      <c r="A236" s="216" t="str">
        <f>'LEA Report Page'!$J$10</f>
        <v/>
      </c>
      <c r="B236" s="217">
        <f>'LEA Report Page'!$L$11</f>
        <v>45107</v>
      </c>
      <c r="C236" s="215" t="s">
        <v>1837</v>
      </c>
      <c r="D236" s="215" t="s">
        <v>4499</v>
      </c>
      <c r="E236" s="215" t="s">
        <v>2</v>
      </c>
      <c r="F236" s="215" t="s">
        <v>1845</v>
      </c>
      <c r="G236" s="215"/>
      <c r="H236" s="218">
        <f>'LEA Report Page'!I180</f>
        <v>0</v>
      </c>
      <c r="I236" s="219"/>
      <c r="J236" s="215"/>
      <c r="K236" s="215" t="s">
        <v>1850</v>
      </c>
      <c r="L236" s="215" t="s">
        <v>4509</v>
      </c>
      <c r="M236" s="215"/>
      <c r="N236" s="215"/>
      <c r="O236" s="215"/>
      <c r="P236" s="215"/>
      <c r="Q236" s="215"/>
      <c r="R236" s="215"/>
      <c r="S236" s="215"/>
      <c r="T236" s="215"/>
      <c r="U236" s="215"/>
    </row>
    <row r="237" spans="1:21" ht="17.25" customHeight="1" x14ac:dyDescent="0.25">
      <c r="A237" s="216" t="str">
        <f>'LEA Report Page'!$J$10</f>
        <v/>
      </c>
      <c r="B237" s="217">
        <f>'LEA Report Page'!$L$11</f>
        <v>45107</v>
      </c>
      <c r="C237" s="215" t="s">
        <v>1837</v>
      </c>
      <c r="D237" s="215" t="s">
        <v>4499</v>
      </c>
      <c r="E237" s="215" t="s">
        <v>2</v>
      </c>
      <c r="F237" s="215" t="s">
        <v>1845</v>
      </c>
      <c r="G237" s="215"/>
      <c r="H237" s="218">
        <f>'LEA Report Page'!I181</f>
        <v>0</v>
      </c>
      <c r="I237" s="219"/>
      <c r="J237" s="215"/>
      <c r="K237" s="215" t="s">
        <v>1850</v>
      </c>
      <c r="L237" s="215" t="s">
        <v>1940</v>
      </c>
      <c r="M237" s="215"/>
      <c r="N237" s="215"/>
      <c r="O237" s="215"/>
      <c r="P237" s="215"/>
      <c r="Q237" s="215"/>
      <c r="R237" s="215"/>
      <c r="S237" s="215"/>
      <c r="T237" s="215"/>
      <c r="U237" s="215"/>
    </row>
    <row r="238" spans="1:21" ht="17.25" customHeight="1" x14ac:dyDescent="0.25">
      <c r="A238" s="216" t="str">
        <f>'LEA Report Page'!$J$10</f>
        <v/>
      </c>
      <c r="B238" s="217">
        <f>'LEA Report Page'!$L$11</f>
        <v>45107</v>
      </c>
      <c r="C238" s="215" t="s">
        <v>1837</v>
      </c>
      <c r="D238" s="215" t="s">
        <v>4499</v>
      </c>
      <c r="E238" s="215" t="s">
        <v>2</v>
      </c>
      <c r="F238" s="215" t="s">
        <v>1845</v>
      </c>
      <c r="G238" s="215"/>
      <c r="H238" s="218">
        <f>'LEA Report Page'!I182</f>
        <v>0</v>
      </c>
      <c r="I238" s="219"/>
      <c r="J238" s="215"/>
      <c r="K238" s="215" t="s">
        <v>1850</v>
      </c>
      <c r="L238" s="215" t="s">
        <v>4511</v>
      </c>
      <c r="M238" s="215"/>
      <c r="N238" s="215"/>
      <c r="O238" s="215"/>
      <c r="P238" s="215"/>
      <c r="Q238" s="215"/>
      <c r="R238" s="215"/>
      <c r="S238" s="215"/>
      <c r="T238" s="215"/>
      <c r="U238" s="215"/>
    </row>
    <row r="239" spans="1:21" ht="17.25" customHeight="1" x14ac:dyDescent="0.25">
      <c r="A239" s="216" t="str">
        <f>'LEA Report Page'!$J$10</f>
        <v/>
      </c>
      <c r="B239" s="217">
        <f>'LEA Report Page'!$L$11</f>
        <v>45107</v>
      </c>
      <c r="C239" s="215" t="s">
        <v>1837</v>
      </c>
      <c r="D239" s="215" t="s">
        <v>4499</v>
      </c>
      <c r="E239" s="215" t="s">
        <v>2</v>
      </c>
      <c r="F239" s="215" t="s">
        <v>1845</v>
      </c>
      <c r="G239" s="215"/>
      <c r="H239" s="218">
        <f>'LEA Report Page'!I183</f>
        <v>0</v>
      </c>
      <c r="I239" s="219"/>
      <c r="J239" s="215"/>
      <c r="K239" s="215" t="s">
        <v>1850</v>
      </c>
      <c r="L239" s="215" t="s">
        <v>4510</v>
      </c>
      <c r="M239" s="215"/>
      <c r="N239" s="215"/>
      <c r="O239" s="215"/>
      <c r="P239" s="215"/>
      <c r="Q239" s="215"/>
      <c r="R239" s="215"/>
      <c r="S239" s="215"/>
      <c r="T239" s="215"/>
      <c r="U239" s="215"/>
    </row>
    <row r="240" spans="1:21" ht="17.25" customHeight="1" x14ac:dyDescent="0.25">
      <c r="A240" s="216" t="str">
        <f>'LEA Report Page'!$J$10</f>
        <v/>
      </c>
      <c r="B240" s="217">
        <f>'LEA Report Page'!$L$11</f>
        <v>45107</v>
      </c>
      <c r="C240" s="215" t="s">
        <v>1837</v>
      </c>
      <c r="D240" s="215" t="s">
        <v>4499</v>
      </c>
      <c r="E240" s="215" t="s">
        <v>1879</v>
      </c>
      <c r="F240" s="215" t="s">
        <v>1845</v>
      </c>
      <c r="G240" s="215"/>
      <c r="H240" s="218">
        <f>'LEA Report Page'!J173</f>
        <v>0</v>
      </c>
      <c r="I240" s="219"/>
      <c r="J240" s="215"/>
      <c r="K240" s="215" t="s">
        <v>1850</v>
      </c>
      <c r="L240" s="215" t="s">
        <v>4506</v>
      </c>
      <c r="M240" s="215"/>
      <c r="N240" s="215"/>
      <c r="O240" s="215"/>
      <c r="P240" s="215"/>
      <c r="Q240" s="215"/>
      <c r="R240" s="215"/>
      <c r="S240" s="215"/>
      <c r="T240" s="215"/>
      <c r="U240" s="215"/>
    </row>
    <row r="241" spans="1:21" ht="17.25" customHeight="1" x14ac:dyDescent="0.25">
      <c r="A241" s="216" t="str">
        <f>'LEA Report Page'!$J$10</f>
        <v/>
      </c>
      <c r="B241" s="217">
        <f>'LEA Report Page'!$L$11</f>
        <v>45107</v>
      </c>
      <c r="C241" s="215" t="s">
        <v>1837</v>
      </c>
      <c r="D241" s="215" t="s">
        <v>4499</v>
      </c>
      <c r="E241" s="215" t="s">
        <v>1879</v>
      </c>
      <c r="F241" s="215" t="s">
        <v>1845</v>
      </c>
      <c r="G241" s="215"/>
      <c r="H241" s="218">
        <f>'LEA Report Page'!J174</f>
        <v>0</v>
      </c>
      <c r="I241" s="219"/>
      <c r="J241" s="215"/>
      <c r="K241" s="215" t="s">
        <v>1850</v>
      </c>
      <c r="L241" s="215" t="s">
        <v>1933</v>
      </c>
      <c r="M241" s="215"/>
      <c r="N241" s="215"/>
      <c r="O241" s="215"/>
      <c r="P241" s="215"/>
      <c r="Q241" s="215"/>
      <c r="R241" s="215"/>
      <c r="S241" s="215"/>
      <c r="T241" s="215"/>
      <c r="U241" s="215"/>
    </row>
    <row r="242" spans="1:21" ht="17.25" customHeight="1" x14ac:dyDescent="0.25">
      <c r="A242" s="216" t="str">
        <f>'LEA Report Page'!$J$10</f>
        <v/>
      </c>
      <c r="B242" s="217">
        <f>'LEA Report Page'!$L$11</f>
        <v>45107</v>
      </c>
      <c r="C242" s="215" t="s">
        <v>1837</v>
      </c>
      <c r="D242" s="215" t="s">
        <v>4499</v>
      </c>
      <c r="E242" s="215" t="s">
        <v>1879</v>
      </c>
      <c r="F242" s="215" t="s">
        <v>1845</v>
      </c>
      <c r="G242" s="215"/>
      <c r="H242" s="218">
        <f>'LEA Report Page'!J175</f>
        <v>0</v>
      </c>
      <c r="I242" s="219"/>
      <c r="J242" s="215"/>
      <c r="K242" s="215" t="s">
        <v>1850</v>
      </c>
      <c r="L242" s="215" t="s">
        <v>4507</v>
      </c>
      <c r="M242" s="215"/>
      <c r="N242" s="215"/>
      <c r="O242" s="215"/>
      <c r="P242" s="215"/>
      <c r="Q242" s="215"/>
      <c r="R242" s="215"/>
      <c r="S242" s="215"/>
      <c r="T242" s="215"/>
      <c r="U242" s="215"/>
    </row>
    <row r="243" spans="1:21" ht="17.25" customHeight="1" x14ac:dyDescent="0.25">
      <c r="A243" s="216" t="str">
        <f>'LEA Report Page'!$J$10</f>
        <v/>
      </c>
      <c r="B243" s="217">
        <f>'LEA Report Page'!$L$11</f>
        <v>45107</v>
      </c>
      <c r="C243" s="215" t="s">
        <v>1837</v>
      </c>
      <c r="D243" s="215" t="s">
        <v>4499</v>
      </c>
      <c r="E243" s="215" t="s">
        <v>1879</v>
      </c>
      <c r="F243" s="215" t="s">
        <v>1845</v>
      </c>
      <c r="G243" s="215"/>
      <c r="H243" s="218">
        <f>'LEA Report Page'!J176</f>
        <v>0</v>
      </c>
      <c r="I243" s="219"/>
      <c r="J243" s="215"/>
      <c r="K243" s="215" t="s">
        <v>1850</v>
      </c>
      <c r="L243" s="215" t="s">
        <v>1937</v>
      </c>
      <c r="M243" s="215"/>
      <c r="N243" s="215"/>
      <c r="O243" s="215"/>
      <c r="P243" s="215"/>
      <c r="Q243" s="215"/>
      <c r="R243" s="215"/>
      <c r="S243" s="215"/>
      <c r="T243" s="215"/>
      <c r="U243" s="215"/>
    </row>
    <row r="244" spans="1:21" ht="17.25" customHeight="1" x14ac:dyDescent="0.25">
      <c r="A244" s="216" t="str">
        <f>'LEA Report Page'!$J$10</f>
        <v/>
      </c>
      <c r="B244" s="217">
        <f>'LEA Report Page'!$L$11</f>
        <v>45107</v>
      </c>
      <c r="C244" s="215" t="s">
        <v>1837</v>
      </c>
      <c r="D244" s="215" t="s">
        <v>4499</v>
      </c>
      <c r="E244" s="215" t="s">
        <v>1879</v>
      </c>
      <c r="F244" s="215" t="s">
        <v>1845</v>
      </c>
      <c r="G244" s="215"/>
      <c r="H244" s="218">
        <f>'LEA Report Page'!J177</f>
        <v>0</v>
      </c>
      <c r="I244" s="219"/>
      <c r="J244" s="215"/>
      <c r="K244" s="215" t="s">
        <v>1850</v>
      </c>
      <c r="L244" s="215" t="s">
        <v>1938</v>
      </c>
      <c r="M244" s="215"/>
      <c r="N244" s="215"/>
      <c r="O244" s="215"/>
      <c r="P244" s="215"/>
      <c r="Q244" s="215"/>
      <c r="R244" s="215"/>
      <c r="S244" s="215"/>
      <c r="T244" s="215"/>
      <c r="U244" s="215"/>
    </row>
    <row r="245" spans="1:21" ht="17.25" customHeight="1" x14ac:dyDescent="0.25">
      <c r="A245" s="216" t="str">
        <f>'LEA Report Page'!$J$10</f>
        <v/>
      </c>
      <c r="B245" s="217">
        <f>'LEA Report Page'!$L$11</f>
        <v>45107</v>
      </c>
      <c r="C245" s="215" t="s">
        <v>1837</v>
      </c>
      <c r="D245" s="215" t="s">
        <v>4499</v>
      </c>
      <c r="E245" s="215" t="s">
        <v>1879</v>
      </c>
      <c r="F245" s="215" t="s">
        <v>1845</v>
      </c>
      <c r="G245" s="215"/>
      <c r="H245" s="218">
        <f>'LEA Report Page'!J178</f>
        <v>0</v>
      </c>
      <c r="I245" s="219"/>
      <c r="J245" s="215"/>
      <c r="K245" s="215" t="s">
        <v>1850</v>
      </c>
      <c r="L245" s="215" t="s">
        <v>1939</v>
      </c>
      <c r="M245" s="215"/>
      <c r="N245" s="215"/>
      <c r="O245" s="215"/>
      <c r="P245" s="215"/>
      <c r="Q245" s="215"/>
      <c r="R245" s="215"/>
      <c r="S245" s="215"/>
      <c r="T245" s="215"/>
      <c r="U245" s="215"/>
    </row>
    <row r="246" spans="1:21" ht="17.25" customHeight="1" x14ac:dyDescent="0.25">
      <c r="A246" s="216" t="str">
        <f>'LEA Report Page'!$J$10</f>
        <v/>
      </c>
      <c r="B246" s="217">
        <f>'LEA Report Page'!$L$11</f>
        <v>45107</v>
      </c>
      <c r="C246" s="215" t="s">
        <v>1837</v>
      </c>
      <c r="D246" s="215" t="s">
        <v>4499</v>
      </c>
      <c r="E246" s="215" t="s">
        <v>1879</v>
      </c>
      <c r="F246" s="215" t="s">
        <v>1845</v>
      </c>
      <c r="G246" s="215"/>
      <c r="H246" s="218">
        <f>'LEA Report Page'!J179</f>
        <v>0</v>
      </c>
      <c r="I246" s="219"/>
      <c r="J246" s="215"/>
      <c r="K246" s="215" t="s">
        <v>1850</v>
      </c>
      <c r="L246" s="215" t="s">
        <v>4508</v>
      </c>
      <c r="M246" s="215"/>
      <c r="N246" s="215"/>
      <c r="O246" s="215"/>
      <c r="P246" s="215"/>
      <c r="Q246" s="215"/>
      <c r="R246" s="215"/>
      <c r="S246" s="215"/>
      <c r="T246" s="215"/>
      <c r="U246" s="215"/>
    </row>
    <row r="247" spans="1:21" ht="17.25" customHeight="1" x14ac:dyDescent="0.25">
      <c r="A247" s="216" t="str">
        <f>'LEA Report Page'!$J$10</f>
        <v/>
      </c>
      <c r="B247" s="217">
        <f>'LEA Report Page'!$L$11</f>
        <v>45107</v>
      </c>
      <c r="C247" s="215" t="s">
        <v>1837</v>
      </c>
      <c r="D247" s="215" t="s">
        <v>4499</v>
      </c>
      <c r="E247" s="215" t="s">
        <v>1879</v>
      </c>
      <c r="F247" s="215" t="s">
        <v>1845</v>
      </c>
      <c r="G247" s="215"/>
      <c r="H247" s="218">
        <f>'LEA Report Page'!J180</f>
        <v>0</v>
      </c>
      <c r="I247" s="219"/>
      <c r="J247" s="215"/>
      <c r="K247" s="215" t="s">
        <v>1850</v>
      </c>
      <c r="L247" s="215" t="s">
        <v>4509</v>
      </c>
      <c r="M247" s="215"/>
      <c r="N247" s="215"/>
      <c r="O247" s="215"/>
      <c r="P247" s="215"/>
      <c r="Q247" s="215"/>
      <c r="R247" s="215"/>
      <c r="S247" s="215"/>
      <c r="T247" s="215"/>
      <c r="U247" s="215"/>
    </row>
    <row r="248" spans="1:21" ht="17.25" customHeight="1" x14ac:dyDescent="0.25">
      <c r="A248" s="216" t="str">
        <f>'LEA Report Page'!$J$10</f>
        <v/>
      </c>
      <c r="B248" s="217">
        <f>'LEA Report Page'!$L$11</f>
        <v>45107</v>
      </c>
      <c r="C248" s="215" t="s">
        <v>1837</v>
      </c>
      <c r="D248" s="215" t="s">
        <v>4499</v>
      </c>
      <c r="E248" s="215" t="s">
        <v>1879</v>
      </c>
      <c r="F248" s="215" t="s">
        <v>1845</v>
      </c>
      <c r="G248" s="215"/>
      <c r="H248" s="218">
        <f>'LEA Report Page'!J181</f>
        <v>0</v>
      </c>
      <c r="I248" s="219"/>
      <c r="J248" s="215"/>
      <c r="K248" s="215" t="s">
        <v>1850</v>
      </c>
      <c r="L248" s="215" t="s">
        <v>1940</v>
      </c>
      <c r="M248" s="215"/>
      <c r="N248" s="215"/>
      <c r="O248" s="215"/>
      <c r="P248" s="215"/>
      <c r="Q248" s="215"/>
      <c r="R248" s="215"/>
      <c r="S248" s="215"/>
      <c r="T248" s="215"/>
      <c r="U248" s="215"/>
    </row>
    <row r="249" spans="1:21" ht="17.25" customHeight="1" x14ac:dyDescent="0.25">
      <c r="A249" s="216" t="str">
        <f>'LEA Report Page'!$J$10</f>
        <v/>
      </c>
      <c r="B249" s="217">
        <f>'LEA Report Page'!$L$11</f>
        <v>45107</v>
      </c>
      <c r="C249" s="215" t="s">
        <v>1837</v>
      </c>
      <c r="D249" s="215" t="s">
        <v>4499</v>
      </c>
      <c r="E249" s="215" t="s">
        <v>1879</v>
      </c>
      <c r="F249" s="215" t="s">
        <v>1845</v>
      </c>
      <c r="G249" s="215"/>
      <c r="H249" s="218">
        <f>'LEA Report Page'!J182</f>
        <v>0</v>
      </c>
      <c r="I249" s="219"/>
      <c r="J249" s="215"/>
      <c r="K249" s="215" t="s">
        <v>1850</v>
      </c>
      <c r="L249" s="215" t="s">
        <v>4511</v>
      </c>
      <c r="M249" s="215"/>
      <c r="N249" s="215"/>
      <c r="O249" s="215"/>
      <c r="P249" s="215"/>
      <c r="Q249" s="215"/>
      <c r="R249" s="215"/>
      <c r="S249" s="215"/>
      <c r="T249" s="215"/>
      <c r="U249" s="215"/>
    </row>
    <row r="250" spans="1:21" ht="17.25" customHeight="1" x14ac:dyDescent="0.25">
      <c r="A250" s="216" t="str">
        <f>'LEA Report Page'!$J$10</f>
        <v/>
      </c>
      <c r="B250" s="217">
        <f>'LEA Report Page'!$L$11</f>
        <v>45107</v>
      </c>
      <c r="C250" s="215" t="s">
        <v>1837</v>
      </c>
      <c r="D250" s="215" t="s">
        <v>4499</v>
      </c>
      <c r="E250" s="215" t="s">
        <v>1879</v>
      </c>
      <c r="F250" s="215" t="s">
        <v>1845</v>
      </c>
      <c r="G250" s="215"/>
      <c r="H250" s="218">
        <f>'LEA Report Page'!J183</f>
        <v>0</v>
      </c>
      <c r="I250" s="219"/>
      <c r="J250" s="215"/>
      <c r="K250" s="215" t="s">
        <v>1850</v>
      </c>
      <c r="L250" s="215" t="s">
        <v>4510</v>
      </c>
      <c r="M250" s="215"/>
      <c r="N250" s="215"/>
      <c r="O250" s="215"/>
      <c r="P250" s="215"/>
      <c r="Q250" s="215"/>
      <c r="R250" s="215"/>
      <c r="S250" s="215"/>
      <c r="T250" s="215"/>
      <c r="U250" s="215"/>
    </row>
    <row r="251" spans="1:21" ht="17.25" customHeight="1" x14ac:dyDescent="0.25">
      <c r="A251" s="216" t="str">
        <f>'LEA Report Page'!$J$10</f>
        <v/>
      </c>
      <c r="B251" s="217">
        <f>'LEA Report Page'!$L$11</f>
        <v>45107</v>
      </c>
      <c r="C251" s="215" t="s">
        <v>1837</v>
      </c>
      <c r="D251" s="215" t="s">
        <v>4499</v>
      </c>
      <c r="E251" s="215" t="s">
        <v>1868</v>
      </c>
      <c r="F251" s="215" t="s">
        <v>1845</v>
      </c>
      <c r="G251" s="215"/>
      <c r="H251" s="218">
        <f>'LEA Report Page'!H186</f>
        <v>0</v>
      </c>
      <c r="I251" s="219"/>
      <c r="J251" s="215"/>
      <c r="K251" s="215" t="s">
        <v>1851</v>
      </c>
      <c r="L251" s="215" t="s">
        <v>1936</v>
      </c>
      <c r="M251" s="215"/>
      <c r="N251" s="215"/>
      <c r="O251" s="215"/>
      <c r="P251" s="215"/>
      <c r="Q251" s="215"/>
      <c r="R251" s="215"/>
      <c r="S251" s="215"/>
      <c r="T251" s="215"/>
      <c r="U251" s="215"/>
    </row>
    <row r="252" spans="1:21" ht="17.25" customHeight="1" x14ac:dyDescent="0.25">
      <c r="A252" s="216" t="str">
        <f>'LEA Report Page'!$J$10</f>
        <v/>
      </c>
      <c r="B252" s="217">
        <f>'LEA Report Page'!$L$11</f>
        <v>45107</v>
      </c>
      <c r="C252" s="215" t="s">
        <v>1837</v>
      </c>
      <c r="D252" s="215" t="s">
        <v>4499</v>
      </c>
      <c r="E252" s="215" t="s">
        <v>2</v>
      </c>
      <c r="F252" s="215" t="s">
        <v>1845</v>
      </c>
      <c r="G252" s="215"/>
      <c r="H252" s="218">
        <f>'LEA Report Page'!I186</f>
        <v>0</v>
      </c>
      <c r="I252" s="219"/>
      <c r="J252" s="215"/>
      <c r="K252" s="215" t="s">
        <v>1851</v>
      </c>
      <c r="L252" s="215" t="s">
        <v>1936</v>
      </c>
      <c r="M252" s="215"/>
      <c r="N252" s="215"/>
      <c r="O252" s="215"/>
      <c r="P252" s="215"/>
      <c r="Q252" s="215"/>
      <c r="R252" s="215"/>
      <c r="S252" s="215"/>
      <c r="T252" s="215"/>
      <c r="U252" s="215"/>
    </row>
    <row r="253" spans="1:21" ht="17.25" customHeight="1" x14ac:dyDescent="0.25">
      <c r="A253" s="216" t="str">
        <f>'LEA Report Page'!$J$10</f>
        <v/>
      </c>
      <c r="B253" s="217">
        <f>'LEA Report Page'!$L$11</f>
        <v>45107</v>
      </c>
      <c r="C253" s="215" t="s">
        <v>1837</v>
      </c>
      <c r="D253" s="215" t="s">
        <v>4499</v>
      </c>
      <c r="E253" s="215" t="s">
        <v>1879</v>
      </c>
      <c r="F253" s="215" t="s">
        <v>1845</v>
      </c>
      <c r="G253" s="215"/>
      <c r="H253" s="218">
        <f>'LEA Report Page'!J186</f>
        <v>0</v>
      </c>
      <c r="I253" s="219"/>
      <c r="J253" s="215"/>
      <c r="K253" s="215" t="s">
        <v>1851</v>
      </c>
      <c r="L253" s="215" t="s">
        <v>1936</v>
      </c>
      <c r="M253" s="215"/>
      <c r="N253" s="215"/>
      <c r="O253" s="215"/>
      <c r="P253" s="215"/>
      <c r="Q253" s="215"/>
      <c r="R253" s="215"/>
      <c r="S253" s="215"/>
      <c r="T253" s="215"/>
      <c r="U253" s="215"/>
    </row>
    <row r="254" spans="1:21" ht="17.25" customHeight="1" x14ac:dyDescent="0.25">
      <c r="A254" s="216" t="str">
        <f>'LEA Report Page'!$J$10</f>
        <v/>
      </c>
      <c r="B254" s="217">
        <f>'LEA Report Page'!$L$11</f>
        <v>45107</v>
      </c>
      <c r="C254" s="215" t="s">
        <v>1837</v>
      </c>
      <c r="D254" s="215" t="s">
        <v>4499</v>
      </c>
      <c r="E254" s="215" t="s">
        <v>1868</v>
      </c>
      <c r="F254" s="215" t="s">
        <v>1845</v>
      </c>
      <c r="G254" s="215"/>
      <c r="H254" s="218">
        <f>'LEA Report Page'!H189</f>
        <v>0</v>
      </c>
      <c r="I254" s="219"/>
      <c r="J254" s="215"/>
      <c r="K254" s="215" t="s">
        <v>1852</v>
      </c>
      <c r="L254" s="215" t="s">
        <v>1954</v>
      </c>
      <c r="M254" s="215"/>
      <c r="N254" s="215"/>
      <c r="O254" s="215"/>
      <c r="P254" s="215"/>
      <c r="Q254" s="215"/>
      <c r="R254" s="215"/>
      <c r="S254" s="215"/>
      <c r="T254" s="215"/>
      <c r="U254" s="215"/>
    </row>
    <row r="255" spans="1:21" ht="17.25" customHeight="1" x14ac:dyDescent="0.25">
      <c r="A255" s="216" t="str">
        <f>'LEA Report Page'!$J$10</f>
        <v/>
      </c>
      <c r="B255" s="217">
        <f>'LEA Report Page'!$L$11</f>
        <v>45107</v>
      </c>
      <c r="C255" s="215" t="s">
        <v>1837</v>
      </c>
      <c r="D255" s="215" t="s">
        <v>4499</v>
      </c>
      <c r="E255" s="215" t="s">
        <v>1868</v>
      </c>
      <c r="F255" s="215" t="s">
        <v>1845</v>
      </c>
      <c r="G255" s="215"/>
      <c r="H255" s="218">
        <f>'LEA Report Page'!H190</f>
        <v>0</v>
      </c>
      <c r="I255" s="219"/>
      <c r="J255" s="215"/>
      <c r="K255" s="215" t="s">
        <v>1852</v>
      </c>
      <c r="L255" s="215" t="s">
        <v>4512</v>
      </c>
      <c r="M255" s="215"/>
      <c r="N255" s="215"/>
      <c r="O255" s="215"/>
      <c r="P255" s="215"/>
      <c r="Q255" s="215"/>
      <c r="R255" s="215"/>
      <c r="S255" s="215"/>
      <c r="T255" s="215"/>
      <c r="U255" s="215"/>
    </row>
    <row r="256" spans="1:21" ht="17.25" customHeight="1" x14ac:dyDescent="0.25">
      <c r="A256" s="216" t="str">
        <f>'LEA Report Page'!$J$10</f>
        <v/>
      </c>
      <c r="B256" s="217">
        <f>'LEA Report Page'!$L$11</f>
        <v>45107</v>
      </c>
      <c r="C256" s="215" t="s">
        <v>1837</v>
      </c>
      <c r="D256" s="215" t="s">
        <v>4499</v>
      </c>
      <c r="E256" s="215" t="s">
        <v>1868</v>
      </c>
      <c r="F256" s="215" t="s">
        <v>1845</v>
      </c>
      <c r="G256" s="215"/>
      <c r="H256" s="218">
        <f>'LEA Report Page'!H191</f>
        <v>0</v>
      </c>
      <c r="I256" s="219"/>
      <c r="J256" s="215"/>
      <c r="K256" s="215" t="s">
        <v>1852</v>
      </c>
      <c r="L256" s="215" t="s">
        <v>4513</v>
      </c>
      <c r="M256" s="215"/>
      <c r="N256" s="215"/>
      <c r="O256" s="215"/>
      <c r="P256" s="215"/>
      <c r="Q256" s="215"/>
      <c r="R256" s="215"/>
      <c r="S256" s="215"/>
      <c r="T256" s="215"/>
      <c r="U256" s="215"/>
    </row>
    <row r="257" spans="1:21" ht="17.25" customHeight="1" x14ac:dyDescent="0.25">
      <c r="A257" s="216" t="str">
        <f>'LEA Report Page'!$J$10</f>
        <v/>
      </c>
      <c r="B257" s="217">
        <f>'LEA Report Page'!$L$11</f>
        <v>45107</v>
      </c>
      <c r="C257" s="215" t="s">
        <v>1837</v>
      </c>
      <c r="D257" s="215" t="s">
        <v>4499</v>
      </c>
      <c r="E257" s="215" t="s">
        <v>1868</v>
      </c>
      <c r="F257" s="215" t="s">
        <v>1845</v>
      </c>
      <c r="G257" s="215"/>
      <c r="H257" s="218">
        <f>'LEA Report Page'!H192</f>
        <v>0</v>
      </c>
      <c r="I257" s="219"/>
      <c r="J257" s="215"/>
      <c r="K257" s="215" t="s">
        <v>1852</v>
      </c>
      <c r="L257" s="215" t="s">
        <v>4514</v>
      </c>
      <c r="M257" s="215"/>
      <c r="N257" s="215"/>
      <c r="O257" s="215"/>
      <c r="P257" s="215"/>
      <c r="Q257" s="215"/>
      <c r="R257" s="215"/>
      <c r="S257" s="215"/>
      <c r="T257" s="215"/>
      <c r="U257" s="215"/>
    </row>
    <row r="258" spans="1:21" ht="17.25" customHeight="1" x14ac:dyDescent="0.25">
      <c r="A258" s="216" t="str">
        <f>'LEA Report Page'!$J$10</f>
        <v/>
      </c>
      <c r="B258" s="217">
        <f>'LEA Report Page'!$L$11</f>
        <v>45107</v>
      </c>
      <c r="C258" s="215" t="s">
        <v>1837</v>
      </c>
      <c r="D258" s="215" t="s">
        <v>4499</v>
      </c>
      <c r="E258" s="215" t="s">
        <v>1868</v>
      </c>
      <c r="F258" s="215" t="s">
        <v>1845</v>
      </c>
      <c r="G258" s="215"/>
      <c r="H258" s="218">
        <f>'LEA Report Page'!H193</f>
        <v>0</v>
      </c>
      <c r="I258" s="219"/>
      <c r="J258" s="215"/>
      <c r="K258" s="215" t="s">
        <v>1852</v>
      </c>
      <c r="L258" s="215" t="s">
        <v>4515</v>
      </c>
      <c r="M258" s="215"/>
      <c r="N258" s="215"/>
      <c r="O258" s="215"/>
      <c r="P258" s="215"/>
      <c r="Q258" s="215"/>
      <c r="R258" s="215"/>
      <c r="S258" s="215"/>
      <c r="T258" s="215"/>
      <c r="U258" s="215"/>
    </row>
    <row r="259" spans="1:21" ht="17.25" customHeight="1" x14ac:dyDescent="0.25">
      <c r="A259" s="216" t="str">
        <f>'LEA Report Page'!$J$10</f>
        <v/>
      </c>
      <c r="B259" s="217">
        <f>'LEA Report Page'!$L$11</f>
        <v>45107</v>
      </c>
      <c r="C259" s="215" t="s">
        <v>1837</v>
      </c>
      <c r="D259" s="215" t="s">
        <v>4499</v>
      </c>
      <c r="E259" s="215" t="s">
        <v>1868</v>
      </c>
      <c r="F259" s="215" t="s">
        <v>1845</v>
      </c>
      <c r="G259" s="215"/>
      <c r="H259" s="218">
        <f>'LEA Report Page'!H194</f>
        <v>0</v>
      </c>
      <c r="I259" s="219"/>
      <c r="J259" s="215"/>
      <c r="K259" s="215" t="s">
        <v>1852</v>
      </c>
      <c r="L259" s="215" t="s">
        <v>1896</v>
      </c>
      <c r="M259" s="215"/>
      <c r="N259" s="215"/>
      <c r="O259" s="215"/>
      <c r="P259" s="215"/>
      <c r="Q259" s="215"/>
      <c r="R259" s="215"/>
      <c r="S259" s="215"/>
      <c r="T259" s="215"/>
      <c r="U259" s="215"/>
    </row>
    <row r="260" spans="1:21" ht="17.25" customHeight="1" x14ac:dyDescent="0.25">
      <c r="A260" s="216" t="str">
        <f>'LEA Report Page'!$J$10</f>
        <v/>
      </c>
      <c r="B260" s="217">
        <f>'LEA Report Page'!$L$11</f>
        <v>45107</v>
      </c>
      <c r="C260" s="215" t="s">
        <v>1837</v>
      </c>
      <c r="D260" s="215" t="s">
        <v>4499</v>
      </c>
      <c r="E260" s="215" t="s">
        <v>2</v>
      </c>
      <c r="F260" s="215" t="s">
        <v>1845</v>
      </c>
      <c r="G260" s="215"/>
      <c r="H260" s="218">
        <f>'LEA Report Page'!I189</f>
        <v>0</v>
      </c>
      <c r="I260" s="219"/>
      <c r="J260" s="215"/>
      <c r="K260" s="215" t="s">
        <v>1852</v>
      </c>
      <c r="L260" s="215" t="s">
        <v>1954</v>
      </c>
      <c r="M260" s="215"/>
      <c r="N260" s="215"/>
      <c r="O260" s="215"/>
      <c r="P260" s="215"/>
      <c r="Q260" s="215"/>
      <c r="R260" s="215"/>
      <c r="S260" s="215"/>
      <c r="T260" s="215"/>
      <c r="U260" s="215"/>
    </row>
    <row r="261" spans="1:21" ht="17.25" customHeight="1" x14ac:dyDescent="0.25">
      <c r="A261" s="216" t="str">
        <f>'LEA Report Page'!$J$10</f>
        <v/>
      </c>
      <c r="B261" s="217">
        <f>'LEA Report Page'!$L$11</f>
        <v>45107</v>
      </c>
      <c r="C261" s="215" t="s">
        <v>1837</v>
      </c>
      <c r="D261" s="215" t="s">
        <v>4499</v>
      </c>
      <c r="E261" s="215" t="s">
        <v>2</v>
      </c>
      <c r="F261" s="215" t="s">
        <v>1845</v>
      </c>
      <c r="G261" s="215"/>
      <c r="H261" s="218">
        <f>'LEA Report Page'!I190</f>
        <v>0</v>
      </c>
      <c r="I261" s="219"/>
      <c r="J261" s="215"/>
      <c r="K261" s="215" t="s">
        <v>1852</v>
      </c>
      <c r="L261" s="215" t="s">
        <v>4512</v>
      </c>
      <c r="M261" s="215"/>
      <c r="N261" s="215"/>
      <c r="O261" s="215"/>
      <c r="P261" s="215"/>
      <c r="Q261" s="215"/>
      <c r="R261" s="215"/>
      <c r="S261" s="215"/>
      <c r="T261" s="215"/>
      <c r="U261" s="215"/>
    </row>
    <row r="262" spans="1:21" ht="17.25" customHeight="1" x14ac:dyDescent="0.25">
      <c r="A262" s="216" t="str">
        <f>'LEA Report Page'!$J$10</f>
        <v/>
      </c>
      <c r="B262" s="217">
        <f>'LEA Report Page'!$L$11</f>
        <v>45107</v>
      </c>
      <c r="C262" s="215" t="s">
        <v>1837</v>
      </c>
      <c r="D262" s="215" t="s">
        <v>4499</v>
      </c>
      <c r="E262" s="215" t="s">
        <v>2</v>
      </c>
      <c r="F262" s="215" t="s">
        <v>1845</v>
      </c>
      <c r="G262" s="215"/>
      <c r="H262" s="218">
        <f>'LEA Report Page'!I191</f>
        <v>0</v>
      </c>
      <c r="I262" s="219"/>
      <c r="J262" s="215"/>
      <c r="K262" s="215" t="s">
        <v>1852</v>
      </c>
      <c r="L262" s="215" t="s">
        <v>4513</v>
      </c>
      <c r="M262" s="215"/>
      <c r="N262" s="215"/>
      <c r="O262" s="215"/>
      <c r="P262" s="215"/>
      <c r="Q262" s="215"/>
      <c r="R262" s="215"/>
      <c r="S262" s="215"/>
      <c r="T262" s="215"/>
      <c r="U262" s="215"/>
    </row>
    <row r="263" spans="1:21" ht="17.25" customHeight="1" x14ac:dyDescent="0.25">
      <c r="A263" s="216" t="str">
        <f>'LEA Report Page'!$J$10</f>
        <v/>
      </c>
      <c r="B263" s="217">
        <f>'LEA Report Page'!$L$11</f>
        <v>45107</v>
      </c>
      <c r="C263" s="215" t="s">
        <v>1837</v>
      </c>
      <c r="D263" s="215" t="s">
        <v>4499</v>
      </c>
      <c r="E263" s="215" t="s">
        <v>2</v>
      </c>
      <c r="F263" s="215" t="s">
        <v>1845</v>
      </c>
      <c r="G263" s="215"/>
      <c r="H263" s="218">
        <f>'LEA Report Page'!I192</f>
        <v>0</v>
      </c>
      <c r="I263" s="219"/>
      <c r="J263" s="215"/>
      <c r="K263" s="215" t="s">
        <v>1852</v>
      </c>
      <c r="L263" s="215" t="s">
        <v>4514</v>
      </c>
      <c r="M263" s="215"/>
      <c r="N263" s="215"/>
      <c r="O263" s="215"/>
      <c r="P263" s="215"/>
      <c r="Q263" s="215"/>
      <c r="R263" s="215"/>
      <c r="S263" s="215"/>
      <c r="T263" s="215"/>
      <c r="U263" s="215"/>
    </row>
    <row r="264" spans="1:21" ht="17.25" customHeight="1" x14ac:dyDescent="0.25">
      <c r="A264" s="216" t="str">
        <f>'LEA Report Page'!$J$10</f>
        <v/>
      </c>
      <c r="B264" s="217">
        <f>'LEA Report Page'!$L$11</f>
        <v>45107</v>
      </c>
      <c r="C264" s="215" t="s">
        <v>1837</v>
      </c>
      <c r="D264" s="215" t="s">
        <v>4499</v>
      </c>
      <c r="E264" s="215" t="s">
        <v>2</v>
      </c>
      <c r="F264" s="215" t="s">
        <v>1845</v>
      </c>
      <c r="G264" s="215"/>
      <c r="H264" s="218">
        <f>'LEA Report Page'!I193</f>
        <v>0</v>
      </c>
      <c r="I264" s="219"/>
      <c r="J264" s="215"/>
      <c r="K264" s="215" t="s">
        <v>1852</v>
      </c>
      <c r="L264" s="215" t="s">
        <v>4515</v>
      </c>
      <c r="M264" s="215"/>
      <c r="N264" s="215"/>
      <c r="O264" s="215"/>
      <c r="P264" s="215"/>
      <c r="Q264" s="215"/>
      <c r="R264" s="215"/>
      <c r="S264" s="215"/>
      <c r="T264" s="215"/>
      <c r="U264" s="215"/>
    </row>
    <row r="265" spans="1:21" ht="17.25" customHeight="1" x14ac:dyDescent="0.25">
      <c r="A265" s="216" t="str">
        <f>'LEA Report Page'!$J$10</f>
        <v/>
      </c>
      <c r="B265" s="217">
        <f>'LEA Report Page'!$L$11</f>
        <v>45107</v>
      </c>
      <c r="C265" s="215" t="s">
        <v>1837</v>
      </c>
      <c r="D265" s="215" t="s">
        <v>4499</v>
      </c>
      <c r="E265" s="215" t="s">
        <v>2</v>
      </c>
      <c r="F265" s="215" t="s">
        <v>1845</v>
      </c>
      <c r="G265" s="215"/>
      <c r="H265" s="218">
        <f>'LEA Report Page'!I194</f>
        <v>0</v>
      </c>
      <c r="I265" s="219"/>
      <c r="J265" s="215"/>
      <c r="K265" s="215" t="s">
        <v>1852</v>
      </c>
      <c r="L265" s="215" t="s">
        <v>1896</v>
      </c>
      <c r="M265" s="215"/>
      <c r="N265" s="215"/>
      <c r="O265" s="215"/>
      <c r="P265" s="215"/>
      <c r="Q265" s="215"/>
      <c r="R265" s="215"/>
      <c r="S265" s="215"/>
      <c r="T265" s="215"/>
      <c r="U265" s="215"/>
    </row>
    <row r="266" spans="1:21" ht="17.25" customHeight="1" x14ac:dyDescent="0.25">
      <c r="A266" s="216" t="str">
        <f>'LEA Report Page'!$J$10</f>
        <v/>
      </c>
      <c r="B266" s="217">
        <f>'LEA Report Page'!$L$11</f>
        <v>45107</v>
      </c>
      <c r="C266" s="215" t="s">
        <v>1837</v>
      </c>
      <c r="D266" s="215" t="s">
        <v>4499</v>
      </c>
      <c r="E266" s="215" t="s">
        <v>1879</v>
      </c>
      <c r="F266" s="215" t="s">
        <v>1845</v>
      </c>
      <c r="G266" s="215"/>
      <c r="H266" s="218">
        <f>'LEA Report Page'!J189</f>
        <v>0</v>
      </c>
      <c r="I266" s="219"/>
      <c r="J266" s="215"/>
      <c r="K266" s="215" t="s">
        <v>1852</v>
      </c>
      <c r="L266" s="215" t="s">
        <v>1954</v>
      </c>
      <c r="M266" s="215"/>
      <c r="N266" s="215"/>
      <c r="O266" s="215"/>
      <c r="P266" s="215"/>
      <c r="Q266" s="215"/>
      <c r="R266" s="215"/>
      <c r="S266" s="215"/>
      <c r="T266" s="215"/>
      <c r="U266" s="215"/>
    </row>
    <row r="267" spans="1:21" ht="17.25" customHeight="1" x14ac:dyDescent="0.25">
      <c r="A267" s="216" t="str">
        <f>'LEA Report Page'!$J$10</f>
        <v/>
      </c>
      <c r="B267" s="217">
        <f>'LEA Report Page'!$L$11</f>
        <v>45107</v>
      </c>
      <c r="C267" s="215" t="s">
        <v>1837</v>
      </c>
      <c r="D267" s="215" t="s">
        <v>4499</v>
      </c>
      <c r="E267" s="215" t="s">
        <v>1879</v>
      </c>
      <c r="F267" s="215" t="s">
        <v>1845</v>
      </c>
      <c r="G267" s="215"/>
      <c r="H267" s="218">
        <f>'LEA Report Page'!J190</f>
        <v>0</v>
      </c>
      <c r="I267" s="219"/>
      <c r="J267" s="215"/>
      <c r="K267" s="215" t="s">
        <v>1852</v>
      </c>
      <c r="L267" s="215" t="s">
        <v>4512</v>
      </c>
      <c r="M267" s="215"/>
      <c r="N267" s="215"/>
      <c r="O267" s="215"/>
      <c r="P267" s="215"/>
      <c r="Q267" s="215"/>
      <c r="R267" s="215"/>
      <c r="S267" s="215"/>
      <c r="T267" s="215"/>
      <c r="U267" s="215"/>
    </row>
    <row r="268" spans="1:21" ht="17.25" customHeight="1" x14ac:dyDescent="0.25">
      <c r="A268" s="216" t="str">
        <f>'LEA Report Page'!$J$10</f>
        <v/>
      </c>
      <c r="B268" s="217">
        <f>'LEA Report Page'!$L$11</f>
        <v>45107</v>
      </c>
      <c r="C268" s="215" t="s">
        <v>1837</v>
      </c>
      <c r="D268" s="215" t="s">
        <v>4499</v>
      </c>
      <c r="E268" s="215" t="s">
        <v>1879</v>
      </c>
      <c r="F268" s="215" t="s">
        <v>1845</v>
      </c>
      <c r="G268" s="215"/>
      <c r="H268" s="218">
        <f>'LEA Report Page'!J191</f>
        <v>0</v>
      </c>
      <c r="I268" s="219"/>
      <c r="J268" s="215"/>
      <c r="K268" s="215" t="s">
        <v>1852</v>
      </c>
      <c r="L268" s="215" t="s">
        <v>4513</v>
      </c>
      <c r="M268" s="215"/>
      <c r="N268" s="215"/>
      <c r="O268" s="215"/>
      <c r="P268" s="215"/>
      <c r="Q268" s="215"/>
      <c r="R268" s="215"/>
      <c r="S268" s="215"/>
      <c r="T268" s="215"/>
      <c r="U268" s="215"/>
    </row>
    <row r="269" spans="1:21" ht="17.25" customHeight="1" x14ac:dyDescent="0.25">
      <c r="A269" s="216" t="str">
        <f>'LEA Report Page'!$J$10</f>
        <v/>
      </c>
      <c r="B269" s="217">
        <f>'LEA Report Page'!$L$11</f>
        <v>45107</v>
      </c>
      <c r="C269" s="215" t="s">
        <v>1837</v>
      </c>
      <c r="D269" s="215" t="s">
        <v>4499</v>
      </c>
      <c r="E269" s="215" t="s">
        <v>1879</v>
      </c>
      <c r="F269" s="215" t="s">
        <v>1845</v>
      </c>
      <c r="G269" s="215"/>
      <c r="H269" s="218">
        <f>'LEA Report Page'!J192</f>
        <v>0</v>
      </c>
      <c r="I269" s="219"/>
      <c r="J269" s="215"/>
      <c r="K269" s="215" t="s">
        <v>1852</v>
      </c>
      <c r="L269" s="215" t="s">
        <v>4514</v>
      </c>
      <c r="M269" s="215"/>
      <c r="N269" s="215"/>
      <c r="O269" s="215"/>
      <c r="P269" s="215"/>
      <c r="Q269" s="215"/>
      <c r="R269" s="215"/>
      <c r="S269" s="215"/>
      <c r="T269" s="215"/>
      <c r="U269" s="215"/>
    </row>
    <row r="270" spans="1:21" ht="17.25" customHeight="1" x14ac:dyDescent="0.25">
      <c r="A270" s="216" t="str">
        <f>'LEA Report Page'!$J$10</f>
        <v/>
      </c>
      <c r="B270" s="217">
        <f>'LEA Report Page'!$L$11</f>
        <v>45107</v>
      </c>
      <c r="C270" s="215" t="s">
        <v>1837</v>
      </c>
      <c r="D270" s="215" t="s">
        <v>4499</v>
      </c>
      <c r="E270" s="215" t="s">
        <v>1879</v>
      </c>
      <c r="F270" s="215" t="s">
        <v>1845</v>
      </c>
      <c r="G270" s="215"/>
      <c r="H270" s="218">
        <f>'LEA Report Page'!J193</f>
        <v>0</v>
      </c>
      <c r="I270" s="219"/>
      <c r="J270" s="215"/>
      <c r="K270" s="215" t="s">
        <v>1852</v>
      </c>
      <c r="L270" s="215" t="s">
        <v>4515</v>
      </c>
      <c r="M270" s="215"/>
      <c r="N270" s="215"/>
      <c r="O270" s="215"/>
      <c r="P270" s="215"/>
      <c r="Q270" s="215"/>
      <c r="R270" s="215"/>
      <c r="S270" s="215"/>
      <c r="T270" s="215"/>
      <c r="U270" s="215"/>
    </row>
    <row r="271" spans="1:21" ht="17.25" customHeight="1" x14ac:dyDescent="0.25">
      <c r="A271" s="216" t="str">
        <f>'LEA Report Page'!$J$10</f>
        <v/>
      </c>
      <c r="B271" s="217">
        <f>'LEA Report Page'!$L$11</f>
        <v>45107</v>
      </c>
      <c r="C271" s="215" t="s">
        <v>1837</v>
      </c>
      <c r="D271" s="215" t="s">
        <v>4499</v>
      </c>
      <c r="E271" s="215" t="s">
        <v>1879</v>
      </c>
      <c r="F271" s="215" t="s">
        <v>1845</v>
      </c>
      <c r="G271" s="215"/>
      <c r="H271" s="218">
        <f>'LEA Report Page'!J194</f>
        <v>0</v>
      </c>
      <c r="I271" s="219"/>
      <c r="J271" s="215"/>
      <c r="K271" s="215" t="s">
        <v>1852</v>
      </c>
      <c r="L271" s="215" t="s">
        <v>1896</v>
      </c>
      <c r="M271" s="215"/>
      <c r="N271" s="215"/>
      <c r="O271" s="215"/>
      <c r="P271" s="215"/>
      <c r="Q271" s="215"/>
      <c r="R271" s="215"/>
      <c r="S271" s="215"/>
      <c r="T271" s="215"/>
      <c r="U271" s="216"/>
    </row>
    <row r="272" spans="1:21" ht="17.25" customHeight="1" x14ac:dyDescent="0.25">
      <c r="A272" t="str">
        <f>'LEA Report Page'!$J$10</f>
        <v/>
      </c>
      <c r="B272" s="173">
        <f>'LEA Report Page'!$L$11</f>
        <v>45107</v>
      </c>
      <c r="C272" s="169" t="s">
        <v>1837</v>
      </c>
      <c r="D272" s="169" t="s">
        <v>1881</v>
      </c>
      <c r="E272" s="169" t="s">
        <v>1868</v>
      </c>
      <c r="F272" s="169" t="s">
        <v>1845</v>
      </c>
      <c r="G272" s="175"/>
      <c r="H272" s="184">
        <f>'LEA Report Page'!K203</f>
        <v>0</v>
      </c>
      <c r="K272" s="169" t="s">
        <v>1882</v>
      </c>
      <c r="P272"/>
      <c r="Q272"/>
    </row>
    <row r="273" spans="1:17" ht="17.25" customHeight="1" x14ac:dyDescent="0.25">
      <c r="A273" t="str">
        <f>'LEA Report Page'!$J$10</f>
        <v/>
      </c>
      <c r="B273" s="173">
        <f>'LEA Report Page'!$L$11</f>
        <v>45107</v>
      </c>
      <c r="C273" s="169" t="s">
        <v>1837</v>
      </c>
      <c r="D273" s="169" t="s">
        <v>1881</v>
      </c>
      <c r="E273" s="169" t="s">
        <v>1868</v>
      </c>
      <c r="F273" s="169" t="s">
        <v>1853</v>
      </c>
      <c r="G273" s="175"/>
      <c r="I273" s="178">
        <f>('LEA Report Page'!K208)*100</f>
        <v>0</v>
      </c>
      <c r="K273" s="169" t="s">
        <v>1849</v>
      </c>
      <c r="P273"/>
      <c r="Q273"/>
    </row>
    <row r="274" spans="1:17" ht="17.25" customHeight="1" x14ac:dyDescent="0.25">
      <c r="A274" t="str">
        <f>'LEA Report Page'!$J$10</f>
        <v/>
      </c>
      <c r="B274" s="173">
        <f>'LEA Report Page'!$L$11</f>
        <v>45107</v>
      </c>
      <c r="C274" s="169" t="s">
        <v>1837</v>
      </c>
      <c r="D274" s="169" t="s">
        <v>1881</v>
      </c>
      <c r="E274" s="169" t="s">
        <v>1868</v>
      </c>
      <c r="F274" s="169" t="s">
        <v>1853</v>
      </c>
      <c r="G274" s="175"/>
      <c r="I274" s="178">
        <f>('LEA Report Page'!K209)*100</f>
        <v>0</v>
      </c>
      <c r="K274" s="169" t="s">
        <v>1850</v>
      </c>
      <c r="P274"/>
      <c r="Q274"/>
    </row>
    <row r="275" spans="1:17" ht="17.25" customHeight="1" x14ac:dyDescent="0.25">
      <c r="A275" t="str">
        <f>'LEA Report Page'!$J$10</f>
        <v/>
      </c>
      <c r="B275" s="173">
        <f>'LEA Report Page'!$L$11</f>
        <v>45107</v>
      </c>
      <c r="C275" s="169" t="s">
        <v>1837</v>
      </c>
      <c r="D275" s="169" t="s">
        <v>1881</v>
      </c>
      <c r="E275" s="169" t="s">
        <v>1868</v>
      </c>
      <c r="F275" s="169" t="s">
        <v>1853</v>
      </c>
      <c r="G275" s="175"/>
      <c r="I275" s="178">
        <f>('LEA Report Page'!K210)*100</f>
        <v>0</v>
      </c>
      <c r="K275" s="169" t="s">
        <v>1851</v>
      </c>
      <c r="P275"/>
      <c r="Q275"/>
    </row>
    <row r="276" spans="1:17" ht="17.25" customHeight="1" x14ac:dyDescent="0.25">
      <c r="A276" t="str">
        <f>'LEA Report Page'!$J$10</f>
        <v/>
      </c>
      <c r="B276" s="173">
        <f>'LEA Report Page'!$L$11</f>
        <v>45107</v>
      </c>
      <c r="C276" s="169" t="s">
        <v>1837</v>
      </c>
      <c r="D276" s="169" t="s">
        <v>1881</v>
      </c>
      <c r="E276" s="169" t="s">
        <v>1868</v>
      </c>
      <c r="F276" s="169" t="s">
        <v>1853</v>
      </c>
      <c r="G276" s="175"/>
      <c r="I276" s="178">
        <f>('LEA Report Page'!K211)*100</f>
        <v>0</v>
      </c>
      <c r="K276" s="169" t="s">
        <v>1852</v>
      </c>
      <c r="P276"/>
      <c r="Q276"/>
    </row>
    <row r="277" spans="1:17" ht="17.25" customHeight="1" x14ac:dyDescent="0.25">
      <c r="A277" t="str">
        <f>'LEA Report Page'!$J$10</f>
        <v/>
      </c>
      <c r="B277" s="173">
        <f>'LEA Report Page'!$L$11</f>
        <v>45107</v>
      </c>
      <c r="C277" s="169" t="s">
        <v>1837</v>
      </c>
      <c r="D277" s="169" t="s">
        <v>1881</v>
      </c>
      <c r="E277" s="169" t="s">
        <v>1868</v>
      </c>
      <c r="F277" s="169" t="s">
        <v>1853</v>
      </c>
      <c r="G277" s="175"/>
      <c r="I277" s="178">
        <f>('LEA Report Page'!K212)*100</f>
        <v>0</v>
      </c>
      <c r="K277" s="169" t="s">
        <v>1855</v>
      </c>
      <c r="P277"/>
      <c r="Q277"/>
    </row>
    <row r="278" spans="1:17" ht="17.25" customHeight="1" x14ac:dyDescent="0.25">
      <c r="A278" t="str">
        <f>'LEA Report Page'!$J$10</f>
        <v/>
      </c>
      <c r="B278" s="173">
        <f>'LEA Report Page'!$L$11</f>
        <v>45107</v>
      </c>
      <c r="C278" s="169" t="s">
        <v>1837</v>
      </c>
      <c r="D278" s="169" t="s">
        <v>1883</v>
      </c>
      <c r="E278" s="169" t="s">
        <v>2</v>
      </c>
      <c r="F278" s="169" t="s">
        <v>1845</v>
      </c>
      <c r="G278" s="175"/>
      <c r="H278" s="184">
        <f>'LEA Report Page'!K219</f>
        <v>0</v>
      </c>
      <c r="K278" s="169" t="s">
        <v>1882</v>
      </c>
      <c r="P278"/>
      <c r="Q278"/>
    </row>
    <row r="279" spans="1:17" ht="17.25" customHeight="1" x14ac:dyDescent="0.25">
      <c r="A279" t="str">
        <f>'LEA Report Page'!$J$10</f>
        <v/>
      </c>
      <c r="B279" s="173">
        <f>'LEA Report Page'!$L$11</f>
        <v>45107</v>
      </c>
      <c r="C279" s="169" t="s">
        <v>1837</v>
      </c>
      <c r="D279" s="169" t="s">
        <v>1883</v>
      </c>
      <c r="E279" s="169" t="s">
        <v>2</v>
      </c>
      <c r="F279" s="169" t="s">
        <v>1853</v>
      </c>
      <c r="G279" s="175"/>
      <c r="I279" s="178">
        <f>('LEA Report Page'!K222)*100</f>
        <v>0</v>
      </c>
      <c r="K279" s="169" t="s">
        <v>1849</v>
      </c>
      <c r="P279"/>
      <c r="Q279"/>
    </row>
    <row r="280" spans="1:17" ht="17.25" customHeight="1" x14ac:dyDescent="0.25">
      <c r="A280" t="str">
        <f>'LEA Report Page'!$J$10</f>
        <v/>
      </c>
      <c r="B280" s="173">
        <f>'LEA Report Page'!$L$11</f>
        <v>45107</v>
      </c>
      <c r="C280" s="169" t="s">
        <v>1837</v>
      </c>
      <c r="D280" s="169" t="s">
        <v>1883</v>
      </c>
      <c r="E280" s="169" t="s">
        <v>2</v>
      </c>
      <c r="F280" s="169" t="s">
        <v>1853</v>
      </c>
      <c r="G280" s="175"/>
      <c r="I280" s="178">
        <f>('LEA Report Page'!K223)*100</f>
        <v>0</v>
      </c>
      <c r="K280" s="169" t="s">
        <v>1850</v>
      </c>
      <c r="P280"/>
      <c r="Q280"/>
    </row>
    <row r="281" spans="1:17" ht="17.25" customHeight="1" x14ac:dyDescent="0.25">
      <c r="A281" t="str">
        <f>'LEA Report Page'!$J$10</f>
        <v/>
      </c>
      <c r="B281" s="173">
        <f>'LEA Report Page'!$L$11</f>
        <v>45107</v>
      </c>
      <c r="C281" s="169" t="s">
        <v>1837</v>
      </c>
      <c r="D281" s="169" t="s">
        <v>1883</v>
      </c>
      <c r="E281" s="169" t="s">
        <v>2</v>
      </c>
      <c r="F281" s="169" t="s">
        <v>1853</v>
      </c>
      <c r="G281" s="175"/>
      <c r="I281" s="178">
        <f>('LEA Report Page'!K224)*100</f>
        <v>0</v>
      </c>
      <c r="K281" s="169" t="s">
        <v>1851</v>
      </c>
      <c r="P281"/>
      <c r="Q281"/>
    </row>
    <row r="282" spans="1:17" ht="17.25" customHeight="1" x14ac:dyDescent="0.25">
      <c r="A282" t="str">
        <f>'LEA Report Page'!$J$10</f>
        <v/>
      </c>
      <c r="B282" s="173">
        <f>'LEA Report Page'!$L$11</f>
        <v>45107</v>
      </c>
      <c r="C282" s="169" t="s">
        <v>1837</v>
      </c>
      <c r="D282" s="169" t="s">
        <v>1883</v>
      </c>
      <c r="E282" s="169" t="s">
        <v>2</v>
      </c>
      <c r="F282" s="169" t="s">
        <v>1853</v>
      </c>
      <c r="G282" s="175"/>
      <c r="I282" s="178">
        <f>('LEA Report Page'!K225)*100</f>
        <v>0</v>
      </c>
      <c r="K282" s="169" t="s">
        <v>1852</v>
      </c>
      <c r="P282"/>
      <c r="Q282"/>
    </row>
    <row r="283" spans="1:17" ht="17.25" customHeight="1" x14ac:dyDescent="0.25">
      <c r="A283" t="str">
        <f>'LEA Report Page'!$J$10</f>
        <v/>
      </c>
      <c r="B283" s="173">
        <f>'LEA Report Page'!$L$11</f>
        <v>45107</v>
      </c>
      <c r="C283" s="169" t="s">
        <v>1837</v>
      </c>
      <c r="D283" s="169" t="s">
        <v>1883</v>
      </c>
      <c r="E283" s="169" t="s">
        <v>2</v>
      </c>
      <c r="F283" s="169" t="s">
        <v>1853</v>
      </c>
      <c r="G283" s="175"/>
      <c r="I283" s="178">
        <f>('LEA Report Page'!K226)*100</f>
        <v>0</v>
      </c>
      <c r="K283" s="169" t="s">
        <v>1855</v>
      </c>
      <c r="P283"/>
      <c r="Q283"/>
    </row>
    <row r="284" spans="1:17" ht="17.25" customHeight="1" x14ac:dyDescent="0.25">
      <c r="A284" t="str">
        <f>'LEA Report Page'!$J$10</f>
        <v/>
      </c>
      <c r="B284" s="173">
        <f>'LEA Report Page'!$L$11</f>
        <v>45107</v>
      </c>
      <c r="C284" s="169" t="s">
        <v>1837</v>
      </c>
      <c r="D284" s="169" t="s">
        <v>1883</v>
      </c>
      <c r="E284" s="169" t="s">
        <v>2</v>
      </c>
      <c r="F284" s="169" t="s">
        <v>1845</v>
      </c>
      <c r="H284" s="184">
        <f>'LEA Report Page'!K217</f>
        <v>0</v>
      </c>
      <c r="K284" s="169" t="s">
        <v>4435</v>
      </c>
    </row>
    <row r="285" spans="1:17" ht="17.25" customHeight="1" x14ac:dyDescent="0.25">
      <c r="A285" t="str">
        <f>'LEA Report Page'!$J$10</f>
        <v/>
      </c>
      <c r="B285" s="173">
        <f>'LEA Report Page'!$L$11</f>
        <v>45107</v>
      </c>
      <c r="C285" s="169" t="s">
        <v>1837</v>
      </c>
      <c r="D285" s="169" t="s">
        <v>1884</v>
      </c>
      <c r="E285" s="169" t="s">
        <v>157</v>
      </c>
      <c r="F285" s="169" t="s">
        <v>1845</v>
      </c>
      <c r="G285" s="175"/>
      <c r="H285" s="184">
        <f>'LEA Report Page'!K233</f>
        <v>0</v>
      </c>
      <c r="K285" s="169" t="s">
        <v>1882</v>
      </c>
      <c r="P285"/>
      <c r="Q285"/>
    </row>
    <row r="286" spans="1:17" ht="17.25" customHeight="1" x14ac:dyDescent="0.25">
      <c r="A286" t="str">
        <f>'LEA Report Page'!$J$10</f>
        <v/>
      </c>
      <c r="B286" s="173">
        <f>'LEA Report Page'!$L$11</f>
        <v>45107</v>
      </c>
      <c r="C286" s="169" t="s">
        <v>1837</v>
      </c>
      <c r="D286" s="169" t="s">
        <v>1884</v>
      </c>
      <c r="E286" s="169" t="s">
        <v>157</v>
      </c>
      <c r="F286" s="169" t="s">
        <v>1853</v>
      </c>
      <c r="G286" s="175"/>
      <c r="I286" s="178">
        <f>('LEA Report Page'!K236)*100</f>
        <v>0</v>
      </c>
      <c r="K286" s="169" t="s">
        <v>1849</v>
      </c>
      <c r="P286"/>
      <c r="Q286"/>
    </row>
    <row r="287" spans="1:17" ht="17.25" customHeight="1" x14ac:dyDescent="0.25">
      <c r="A287" t="str">
        <f>'LEA Report Page'!$J$10</f>
        <v/>
      </c>
      <c r="B287" s="173">
        <f>'LEA Report Page'!$L$11</f>
        <v>45107</v>
      </c>
      <c r="C287" s="169" t="s">
        <v>1837</v>
      </c>
      <c r="D287" s="169" t="s">
        <v>1884</v>
      </c>
      <c r="E287" s="169" t="s">
        <v>157</v>
      </c>
      <c r="F287" s="169" t="s">
        <v>1853</v>
      </c>
      <c r="G287" s="175"/>
      <c r="I287" s="178">
        <f>('LEA Report Page'!K237)*100</f>
        <v>0</v>
      </c>
      <c r="K287" s="169" t="s">
        <v>1850</v>
      </c>
      <c r="P287"/>
      <c r="Q287"/>
    </row>
    <row r="288" spans="1:17" ht="17.25" customHeight="1" x14ac:dyDescent="0.25">
      <c r="A288" t="str">
        <f>'LEA Report Page'!$J$10</f>
        <v/>
      </c>
      <c r="B288" s="173">
        <f>'LEA Report Page'!$L$11</f>
        <v>45107</v>
      </c>
      <c r="C288" s="169" t="s">
        <v>1837</v>
      </c>
      <c r="D288" s="169" t="s">
        <v>1884</v>
      </c>
      <c r="E288" s="169" t="s">
        <v>157</v>
      </c>
      <c r="F288" s="169" t="s">
        <v>1853</v>
      </c>
      <c r="G288" s="175"/>
      <c r="I288" s="178">
        <f>('LEA Report Page'!K238)*100</f>
        <v>0</v>
      </c>
      <c r="K288" s="169" t="s">
        <v>1851</v>
      </c>
      <c r="P288"/>
      <c r="Q288"/>
    </row>
    <row r="289" spans="1:17" ht="17.25" customHeight="1" x14ac:dyDescent="0.25">
      <c r="A289" t="str">
        <f>'LEA Report Page'!$J$10</f>
        <v/>
      </c>
      <c r="B289" s="173">
        <f>'LEA Report Page'!$L$11</f>
        <v>45107</v>
      </c>
      <c r="C289" s="169" t="s">
        <v>1837</v>
      </c>
      <c r="D289" s="169" t="s">
        <v>1884</v>
      </c>
      <c r="E289" s="169" t="s">
        <v>157</v>
      </c>
      <c r="F289" s="169" t="s">
        <v>1853</v>
      </c>
      <c r="G289" s="175"/>
      <c r="I289" s="178">
        <f>('LEA Report Page'!K239)*100</f>
        <v>0</v>
      </c>
      <c r="K289" s="169" t="s">
        <v>1852</v>
      </c>
      <c r="P289"/>
      <c r="Q289"/>
    </row>
    <row r="290" spans="1:17" ht="17.25" customHeight="1" x14ac:dyDescent="0.25">
      <c r="A290" t="str">
        <f>'LEA Report Page'!$J$10</f>
        <v/>
      </c>
      <c r="B290" s="173">
        <f>'LEA Report Page'!$L$11</f>
        <v>45107</v>
      </c>
      <c r="C290" s="169" t="s">
        <v>1837</v>
      </c>
      <c r="D290" s="169" t="s">
        <v>1884</v>
      </c>
      <c r="E290" s="169" t="s">
        <v>157</v>
      </c>
      <c r="F290" s="169" t="s">
        <v>1853</v>
      </c>
      <c r="G290" s="175"/>
      <c r="I290" s="178">
        <f>('LEA Report Page'!K240)*100</f>
        <v>0</v>
      </c>
      <c r="K290" s="169" t="s">
        <v>1855</v>
      </c>
      <c r="P290"/>
      <c r="Q290"/>
    </row>
    <row r="291" spans="1:17" ht="17.25" customHeight="1" x14ac:dyDescent="0.25">
      <c r="A291" t="str">
        <f>'LEA Report Page'!$J$10</f>
        <v/>
      </c>
      <c r="B291" s="173">
        <f>'LEA Report Page'!$L$11</f>
        <v>45107</v>
      </c>
      <c r="C291" s="169" t="s">
        <v>1837</v>
      </c>
      <c r="D291" s="169" t="s">
        <v>1884</v>
      </c>
      <c r="E291" s="169" t="s">
        <v>157</v>
      </c>
      <c r="F291" s="169" t="s">
        <v>1845</v>
      </c>
      <c r="H291" s="184">
        <f>'LEA Report Page'!K231</f>
        <v>0</v>
      </c>
      <c r="K291" s="169" t="s">
        <v>4435</v>
      </c>
    </row>
    <row r="292" spans="1:17" ht="17.25" customHeight="1" x14ac:dyDescent="0.25">
      <c r="A292" t="str">
        <f>'LEA Report Page'!$J$10</f>
        <v/>
      </c>
      <c r="B292" s="173">
        <f>'LEA Report Page'!$L$11</f>
        <v>45107</v>
      </c>
      <c r="C292" s="169" t="s">
        <v>1837</v>
      </c>
      <c r="D292" s="169" t="s">
        <v>1885</v>
      </c>
      <c r="E292" s="169" t="s">
        <v>1886</v>
      </c>
      <c r="F292" t="s">
        <v>1836</v>
      </c>
      <c r="G292" s="175"/>
      <c r="J292" t="str">
        <f>'LEA Report Page'!L245</f>
        <v>N</v>
      </c>
      <c r="P292"/>
      <c r="Q292"/>
    </row>
    <row r="293" spans="1:17" ht="17.25" customHeight="1" x14ac:dyDescent="0.25">
      <c r="A293" t="str">
        <f>'LEA Report Page'!$J$10</f>
        <v/>
      </c>
      <c r="B293" s="173">
        <f>'LEA Report Page'!$L$11</f>
        <v>45107</v>
      </c>
      <c r="C293" s="169" t="s">
        <v>1837</v>
      </c>
      <c r="D293" s="169" t="s">
        <v>1885</v>
      </c>
      <c r="E293" s="169" t="s">
        <v>2011</v>
      </c>
      <c r="F293" t="s">
        <v>1836</v>
      </c>
      <c r="G293" s="175"/>
      <c r="J293" t="str">
        <f>'LEA Report Page'!L246</f>
        <v>N</v>
      </c>
      <c r="P293"/>
      <c r="Q293"/>
    </row>
    <row r="294" spans="1:17" ht="17.25" customHeight="1" x14ac:dyDescent="0.25">
      <c r="A294" t="str">
        <f>'LEA Report Page'!$J$10</f>
        <v/>
      </c>
      <c r="B294" s="173">
        <f>'LEA Report Page'!$L$11</f>
        <v>45107</v>
      </c>
      <c r="C294" s="169" t="s">
        <v>1837</v>
      </c>
      <c r="D294" s="169" t="s">
        <v>1885</v>
      </c>
      <c r="E294" s="169" t="s">
        <v>2012</v>
      </c>
      <c r="F294" t="s">
        <v>1836</v>
      </c>
      <c r="G294" s="175"/>
      <c r="J294" t="str">
        <f>'LEA Report Page'!L247</f>
        <v>N</v>
      </c>
      <c r="P294"/>
      <c r="Q294"/>
    </row>
    <row r="295" spans="1:17" ht="17.25" customHeight="1" x14ac:dyDescent="0.25">
      <c r="A295" t="str">
        <f>'LEA Report Page'!$J$10</f>
        <v/>
      </c>
      <c r="B295" s="173">
        <f>'LEA Report Page'!$L$11</f>
        <v>45107</v>
      </c>
      <c r="C295" s="169" t="s">
        <v>1837</v>
      </c>
      <c r="D295" s="169" t="s">
        <v>1885</v>
      </c>
      <c r="E295" s="169" t="s">
        <v>1887</v>
      </c>
      <c r="F295" t="s">
        <v>1836</v>
      </c>
      <c r="G295" s="175"/>
      <c r="J295" t="str">
        <f>'LEA Report Page'!L248</f>
        <v>N</v>
      </c>
      <c r="P295"/>
      <c r="Q295"/>
    </row>
    <row r="296" spans="1:17" ht="17.25" customHeight="1" x14ac:dyDescent="0.25">
      <c r="A296" t="str">
        <f>'LEA Report Page'!$J$10</f>
        <v/>
      </c>
      <c r="B296" s="173">
        <f>'LEA Report Page'!$L$11</f>
        <v>45107</v>
      </c>
      <c r="C296" s="169" t="s">
        <v>1837</v>
      </c>
      <c r="D296" s="169" t="s">
        <v>1885</v>
      </c>
      <c r="E296" s="169" t="s">
        <v>2013</v>
      </c>
      <c r="F296" t="s">
        <v>1836</v>
      </c>
      <c r="G296" s="175"/>
      <c r="J296" t="str">
        <f>'LEA Report Page'!L249</f>
        <v>N</v>
      </c>
      <c r="P296"/>
      <c r="Q296"/>
    </row>
    <row r="297" spans="1:17" ht="17.25" customHeight="1" x14ac:dyDescent="0.25">
      <c r="A297" t="str">
        <f>'LEA Report Page'!$J$10</f>
        <v/>
      </c>
      <c r="B297" s="173">
        <f>'LEA Report Page'!$L$11</f>
        <v>45107</v>
      </c>
      <c r="C297" s="169" t="s">
        <v>1837</v>
      </c>
      <c r="D297" s="169" t="s">
        <v>1885</v>
      </c>
      <c r="E297" s="169" t="s">
        <v>1888</v>
      </c>
      <c r="F297" t="s">
        <v>1836</v>
      </c>
      <c r="G297" s="175"/>
      <c r="J297" t="str">
        <f>'LEA Report Page'!L250</f>
        <v>N</v>
      </c>
      <c r="P297"/>
      <c r="Q297"/>
    </row>
    <row r="298" spans="1:17" ht="17.25" customHeight="1" x14ac:dyDescent="0.25">
      <c r="A298" t="str">
        <f>'LEA Report Page'!$J$10</f>
        <v/>
      </c>
      <c r="B298" s="173">
        <f>'LEA Report Page'!$L$11</f>
        <v>45107</v>
      </c>
      <c r="C298" s="169" t="s">
        <v>1837</v>
      </c>
      <c r="D298" s="169" t="s">
        <v>1885</v>
      </c>
      <c r="E298" s="169" t="s">
        <v>2014</v>
      </c>
      <c r="F298" t="s">
        <v>1836</v>
      </c>
      <c r="G298" s="175"/>
      <c r="J298" t="str">
        <f>'LEA Report Page'!L251</f>
        <v>N</v>
      </c>
      <c r="P298"/>
      <c r="Q298"/>
    </row>
    <row r="299" spans="1:17" ht="17.25" customHeight="1" x14ac:dyDescent="0.25">
      <c r="A299" t="str">
        <f>'LEA Report Page'!$J$10</f>
        <v/>
      </c>
      <c r="B299" s="173">
        <f>'LEA Report Page'!$L$11</f>
        <v>45107</v>
      </c>
      <c r="C299" s="169" t="s">
        <v>1837</v>
      </c>
      <c r="D299" s="169" t="s">
        <v>1885</v>
      </c>
      <c r="E299" s="169" t="s">
        <v>2015</v>
      </c>
      <c r="F299" t="s">
        <v>1836</v>
      </c>
      <c r="G299" s="175"/>
      <c r="J299" t="str">
        <f>'LEA Report Page'!L252</f>
        <v>N</v>
      </c>
      <c r="P299"/>
      <c r="Q299"/>
    </row>
    <row r="300" spans="1:17" ht="17.25" customHeight="1" x14ac:dyDescent="0.25">
      <c r="A300" t="str">
        <f>'LEA Report Page'!$J$10</f>
        <v/>
      </c>
      <c r="B300" s="173">
        <f>'LEA Report Page'!$L$11</f>
        <v>45107</v>
      </c>
      <c r="C300" s="169" t="s">
        <v>1837</v>
      </c>
      <c r="D300" s="169" t="s">
        <v>1885</v>
      </c>
      <c r="E300" s="169" t="s">
        <v>1889</v>
      </c>
      <c r="F300" t="s">
        <v>1836</v>
      </c>
      <c r="G300" s="175"/>
      <c r="J300" t="str">
        <f>'LEA Report Page'!L253</f>
        <v>N</v>
      </c>
      <c r="P300"/>
      <c r="Q300"/>
    </row>
    <row r="301" spans="1:17" ht="17.25" customHeight="1" x14ac:dyDescent="0.25">
      <c r="A301" t="str">
        <f>'LEA Report Page'!$J$10</f>
        <v/>
      </c>
      <c r="B301" s="173">
        <f>'LEA Report Page'!$L$11</f>
        <v>45107</v>
      </c>
      <c r="C301" s="169" t="s">
        <v>1837</v>
      </c>
      <c r="D301" s="169" t="s">
        <v>1890</v>
      </c>
      <c r="E301" s="169" t="s">
        <v>1891</v>
      </c>
      <c r="F301" t="s">
        <v>1836</v>
      </c>
      <c r="G301" s="175"/>
      <c r="J301" t="str">
        <f>'LEA Report Page'!L259</f>
        <v>N</v>
      </c>
      <c r="P301"/>
      <c r="Q301"/>
    </row>
    <row r="302" spans="1:17" ht="17.25" customHeight="1" x14ac:dyDescent="0.25">
      <c r="A302" t="str">
        <f>'LEA Report Page'!$J$10</f>
        <v/>
      </c>
      <c r="B302" s="173">
        <f>'LEA Report Page'!$L$11</f>
        <v>45107</v>
      </c>
      <c r="C302" s="169" t="s">
        <v>1837</v>
      </c>
      <c r="D302" s="169" t="s">
        <v>1890</v>
      </c>
      <c r="E302" s="169" t="s">
        <v>1892</v>
      </c>
      <c r="F302" t="s">
        <v>1836</v>
      </c>
      <c r="G302" s="175"/>
      <c r="J302" t="str">
        <f>'LEA Report Page'!L262</f>
        <v>N</v>
      </c>
      <c r="P302"/>
      <c r="Q302"/>
    </row>
    <row r="303" spans="1:17" ht="17.25" customHeight="1" x14ac:dyDescent="0.25">
      <c r="A303" t="str">
        <f>'LEA Report Page'!$J$10</f>
        <v/>
      </c>
      <c r="B303" s="173">
        <f>'LEA Report Page'!$L$11</f>
        <v>45107</v>
      </c>
      <c r="C303" s="169" t="s">
        <v>1837</v>
      </c>
      <c r="D303" s="169" t="s">
        <v>1890</v>
      </c>
      <c r="E303" s="169" t="s">
        <v>1893</v>
      </c>
      <c r="F303" t="s">
        <v>1836</v>
      </c>
      <c r="G303" s="175"/>
      <c r="J303" t="str">
        <f>'LEA Report Page'!L263</f>
        <v>N</v>
      </c>
      <c r="P303"/>
      <c r="Q303"/>
    </row>
    <row r="304" spans="1:17" ht="17.25" customHeight="1" x14ac:dyDescent="0.25">
      <c r="A304" t="str">
        <f>'LEA Report Page'!$J$10</f>
        <v/>
      </c>
      <c r="B304" s="173">
        <f>'LEA Report Page'!$L$11</f>
        <v>45107</v>
      </c>
      <c r="C304" s="169" t="s">
        <v>1837</v>
      </c>
      <c r="D304" s="169" t="s">
        <v>1890</v>
      </c>
      <c r="E304" s="169" t="s">
        <v>1894</v>
      </c>
      <c r="F304" t="s">
        <v>1836</v>
      </c>
      <c r="G304" s="175"/>
      <c r="J304" t="str">
        <f>'LEA Report Page'!L264</f>
        <v>N</v>
      </c>
      <c r="P304"/>
      <c r="Q304"/>
    </row>
    <row r="305" spans="1:21" ht="17.25" customHeight="1" x14ac:dyDescent="0.25">
      <c r="A305" t="str">
        <f>'LEA Report Page'!$J$10</f>
        <v/>
      </c>
      <c r="B305" s="173">
        <f>'LEA Report Page'!$L$11</f>
        <v>45107</v>
      </c>
      <c r="C305" s="169" t="s">
        <v>1837</v>
      </c>
      <c r="D305" s="169" t="s">
        <v>1890</v>
      </c>
      <c r="E305" s="169" t="s">
        <v>1895</v>
      </c>
      <c r="F305" t="s">
        <v>1836</v>
      </c>
      <c r="G305" s="175"/>
      <c r="J305" t="str">
        <f>'LEA Report Page'!L265</f>
        <v>N</v>
      </c>
      <c r="P305"/>
      <c r="Q305"/>
    </row>
    <row r="306" spans="1:21" ht="17.25" customHeight="1" x14ac:dyDescent="0.25">
      <c r="A306" t="str">
        <f>'LEA Report Page'!$J$10</f>
        <v/>
      </c>
      <c r="B306" s="173">
        <f>'LEA Report Page'!$L$11</f>
        <v>45107</v>
      </c>
      <c r="C306" s="169" t="s">
        <v>1837</v>
      </c>
      <c r="D306" s="169" t="s">
        <v>1890</v>
      </c>
      <c r="E306" s="169" t="s">
        <v>1896</v>
      </c>
      <c r="F306" t="s">
        <v>1836</v>
      </c>
      <c r="G306" s="175"/>
      <c r="J306" t="str">
        <f>'LEA Report Page'!L266</f>
        <v>N</v>
      </c>
      <c r="P306"/>
      <c r="Q306"/>
      <c r="U306" s="169" t="str">
        <f>'LEA Report Page'!L267</f>
        <v>0</v>
      </c>
    </row>
    <row r="307" spans="1:21" ht="17.25" customHeight="1" x14ac:dyDescent="0.25">
      <c r="A307" t="str">
        <f>'LEA Report Page'!$J$10</f>
        <v/>
      </c>
      <c r="B307" s="173">
        <f>'LEA Report Page'!$L$11</f>
        <v>45107</v>
      </c>
      <c r="C307" s="169" t="s">
        <v>1837</v>
      </c>
      <c r="D307" s="169" t="s">
        <v>1897</v>
      </c>
      <c r="E307" s="169" t="s">
        <v>1898</v>
      </c>
      <c r="F307" t="s">
        <v>1836</v>
      </c>
      <c r="G307" s="175"/>
      <c r="J307" t="str">
        <f>'LEA Report Page'!L271</f>
        <v>N</v>
      </c>
      <c r="P307"/>
      <c r="Q307"/>
    </row>
    <row r="308" spans="1:21" ht="17.25" customHeight="1" x14ac:dyDescent="0.25">
      <c r="A308" t="str">
        <f>'LEA Report Page'!$J$10</f>
        <v/>
      </c>
      <c r="B308" s="173">
        <f>'LEA Report Page'!$L$11</f>
        <v>45107</v>
      </c>
      <c r="C308" s="169" t="s">
        <v>1837</v>
      </c>
      <c r="D308" s="169" t="s">
        <v>1899</v>
      </c>
      <c r="E308" s="169" t="s">
        <v>1900</v>
      </c>
      <c r="F308" t="s">
        <v>1836</v>
      </c>
      <c r="G308" s="175"/>
      <c r="J308" t="str">
        <f>'LEA Report Page'!L277</f>
        <v>N</v>
      </c>
      <c r="P308"/>
      <c r="Q308"/>
    </row>
    <row r="309" spans="1:21" ht="17.25" customHeight="1" x14ac:dyDescent="0.25">
      <c r="A309" t="str">
        <f>'LEA Report Page'!$J$10</f>
        <v/>
      </c>
      <c r="B309" s="173">
        <f>'LEA Report Page'!$L$11</f>
        <v>45107</v>
      </c>
      <c r="C309" s="169" t="s">
        <v>1837</v>
      </c>
      <c r="D309" s="169" t="s">
        <v>1899</v>
      </c>
      <c r="E309" s="169" t="s">
        <v>1901</v>
      </c>
      <c r="F309" t="s">
        <v>1836</v>
      </c>
      <c r="G309" s="175"/>
      <c r="J309" t="str">
        <f>'LEA Report Page'!L278</f>
        <v>N</v>
      </c>
      <c r="P309"/>
      <c r="Q309"/>
    </row>
    <row r="310" spans="1:21" ht="17.25" customHeight="1" x14ac:dyDescent="0.25">
      <c r="A310" t="str">
        <f>'LEA Report Page'!$J$10</f>
        <v/>
      </c>
      <c r="B310" s="173">
        <f>'LEA Report Page'!$L$11</f>
        <v>45107</v>
      </c>
      <c r="C310" s="169" t="s">
        <v>1837</v>
      </c>
      <c r="D310" s="169" t="s">
        <v>1899</v>
      </c>
      <c r="E310" s="169" t="s">
        <v>1902</v>
      </c>
      <c r="F310" t="s">
        <v>1836</v>
      </c>
      <c r="G310" s="175"/>
      <c r="J310" t="str">
        <f>'LEA Report Page'!L279</f>
        <v>N</v>
      </c>
      <c r="P310"/>
      <c r="Q310"/>
    </row>
    <row r="311" spans="1:21" ht="17.25" customHeight="1" x14ac:dyDescent="0.25">
      <c r="A311" t="str">
        <f>'LEA Report Page'!$J$10</f>
        <v/>
      </c>
      <c r="B311" s="173">
        <f>'LEA Report Page'!$L$11</f>
        <v>45107</v>
      </c>
      <c r="C311" s="169" t="s">
        <v>1837</v>
      </c>
      <c r="D311" s="169" t="s">
        <v>1899</v>
      </c>
      <c r="E311" s="169" t="s">
        <v>1903</v>
      </c>
      <c r="F311" t="s">
        <v>1836</v>
      </c>
      <c r="G311" s="175"/>
      <c r="J311" t="str">
        <f>'LEA Report Page'!L280</f>
        <v>N</v>
      </c>
      <c r="P311"/>
      <c r="Q311"/>
    </row>
    <row r="312" spans="1:21" ht="17.25" customHeight="1" x14ac:dyDescent="0.25">
      <c r="A312" t="str">
        <f>'LEA Report Page'!$J$10</f>
        <v/>
      </c>
      <c r="B312" s="173">
        <f>'LEA Report Page'!$L$11</f>
        <v>45107</v>
      </c>
      <c r="C312" s="169" t="s">
        <v>1837</v>
      </c>
      <c r="D312" s="169" t="s">
        <v>1899</v>
      </c>
      <c r="E312" s="169" t="s">
        <v>1904</v>
      </c>
      <c r="F312" t="s">
        <v>1836</v>
      </c>
      <c r="G312" s="175"/>
      <c r="J312" t="str">
        <f>'LEA Report Page'!L281</f>
        <v>N</v>
      </c>
      <c r="P312"/>
      <c r="Q312"/>
    </row>
    <row r="313" spans="1:21" ht="17.25" customHeight="1" x14ac:dyDescent="0.25">
      <c r="A313" t="str">
        <f>'LEA Report Page'!$J$10</f>
        <v/>
      </c>
      <c r="B313" s="173">
        <f>'LEA Report Page'!$L$11</f>
        <v>45107</v>
      </c>
      <c r="C313" s="169" t="s">
        <v>1837</v>
      </c>
      <c r="D313" s="169" t="s">
        <v>1899</v>
      </c>
      <c r="E313" s="169" t="s">
        <v>1905</v>
      </c>
      <c r="F313" t="s">
        <v>1836</v>
      </c>
      <c r="G313" s="175"/>
      <c r="J313" t="str">
        <f>'LEA Report Page'!L282</f>
        <v>N</v>
      </c>
      <c r="P313"/>
      <c r="Q313"/>
    </row>
    <row r="314" spans="1:21" ht="17.25" customHeight="1" x14ac:dyDescent="0.25">
      <c r="A314" t="str">
        <f>'LEA Report Page'!$J$10</f>
        <v/>
      </c>
      <c r="B314" s="173">
        <f>'LEA Report Page'!$L$11</f>
        <v>45107</v>
      </c>
      <c r="C314" s="169" t="s">
        <v>1837</v>
      </c>
      <c r="D314" s="169" t="s">
        <v>1899</v>
      </c>
      <c r="E314" s="169" t="s">
        <v>1896</v>
      </c>
      <c r="F314" t="s">
        <v>1836</v>
      </c>
      <c r="G314" s="175"/>
      <c r="J314" t="str">
        <f>'LEA Report Page'!L283</f>
        <v>N</v>
      </c>
      <c r="P314"/>
      <c r="Q314"/>
      <c r="U314" s="169" t="str">
        <f>'LEA Report Page'!L284</f>
        <v>0</v>
      </c>
    </row>
    <row r="315" spans="1:21" ht="17.25" customHeight="1" x14ac:dyDescent="0.25">
      <c r="A315" t="str">
        <f>'LEA Report Page'!$J$10</f>
        <v/>
      </c>
      <c r="B315" s="173">
        <f>'LEA Report Page'!$L$11</f>
        <v>45107</v>
      </c>
      <c r="C315" s="169" t="s">
        <v>1837</v>
      </c>
      <c r="D315" s="169" t="s">
        <v>1918</v>
      </c>
      <c r="E315" s="169" t="s">
        <v>1919</v>
      </c>
      <c r="F315" s="169" t="s">
        <v>1836</v>
      </c>
      <c r="G315" s="175"/>
      <c r="J315" t="str">
        <f>'LEA Report Page'!L305</f>
        <v>N</v>
      </c>
      <c r="P315"/>
      <c r="Q315"/>
    </row>
    <row r="316" spans="1:21" ht="17.25" customHeight="1" x14ac:dyDescent="0.25">
      <c r="A316" t="str">
        <f>'LEA Report Page'!$J$10</f>
        <v/>
      </c>
      <c r="B316" s="173">
        <f>'LEA Report Page'!$L$11</f>
        <v>45107</v>
      </c>
      <c r="C316" s="169" t="s">
        <v>1837</v>
      </c>
      <c r="D316" s="169" t="s">
        <v>1918</v>
      </c>
      <c r="E316" s="169" t="s">
        <v>1920</v>
      </c>
      <c r="F316" s="169" t="s">
        <v>1836</v>
      </c>
      <c r="G316" s="175"/>
      <c r="J316" t="str">
        <f>'LEA Report Page'!L309</f>
        <v>N</v>
      </c>
      <c r="P316"/>
      <c r="Q316"/>
    </row>
    <row r="317" spans="1:21" ht="17.25" customHeight="1" x14ac:dyDescent="0.25">
      <c r="A317" t="str">
        <f>'LEA Report Page'!$J$10</f>
        <v/>
      </c>
      <c r="B317" s="173">
        <f>'LEA Report Page'!$L$11</f>
        <v>45107</v>
      </c>
      <c r="C317" s="169" t="s">
        <v>1837</v>
      </c>
      <c r="D317" s="169" t="s">
        <v>1918</v>
      </c>
      <c r="E317" s="169" t="s">
        <v>1921</v>
      </c>
      <c r="F317" s="169" t="s">
        <v>1836</v>
      </c>
      <c r="G317" s="175"/>
      <c r="J317" t="str">
        <f>'LEA Report Page'!L310</f>
        <v>N</v>
      </c>
      <c r="P317"/>
      <c r="Q317"/>
    </row>
    <row r="318" spans="1:21" ht="17.25" customHeight="1" x14ac:dyDescent="0.25">
      <c r="A318" t="str">
        <f>'LEA Report Page'!$J$10</f>
        <v/>
      </c>
      <c r="B318" s="173">
        <f>'LEA Report Page'!$L$11</f>
        <v>45107</v>
      </c>
      <c r="C318" s="169" t="s">
        <v>1837</v>
      </c>
      <c r="D318" s="169" t="s">
        <v>1918</v>
      </c>
      <c r="E318" s="169" t="s">
        <v>1922</v>
      </c>
      <c r="F318" s="169" t="s">
        <v>1836</v>
      </c>
      <c r="G318" s="175"/>
      <c r="J318" t="str">
        <f>'LEA Report Page'!L311</f>
        <v>N</v>
      </c>
      <c r="P318"/>
      <c r="Q318"/>
    </row>
    <row r="319" spans="1:21" ht="17.25" customHeight="1" x14ac:dyDescent="0.25">
      <c r="A319" t="str">
        <f>'LEA Report Page'!$J$10</f>
        <v/>
      </c>
      <c r="B319" s="173">
        <f>'LEA Report Page'!$L$11</f>
        <v>45107</v>
      </c>
      <c r="C319" s="169" t="s">
        <v>1837</v>
      </c>
      <c r="D319" s="169" t="s">
        <v>1918</v>
      </c>
      <c r="E319" s="169" t="s">
        <v>1923</v>
      </c>
      <c r="F319" s="169" t="s">
        <v>1836</v>
      </c>
      <c r="G319" s="175"/>
      <c r="J319" t="str">
        <f>'LEA Report Page'!L312</f>
        <v>N</v>
      </c>
      <c r="P319"/>
      <c r="Q319"/>
    </row>
    <row r="320" spans="1:21" ht="17.25" customHeight="1" x14ac:dyDescent="0.25">
      <c r="A320" t="str">
        <f>'LEA Report Page'!$J$10</f>
        <v/>
      </c>
      <c r="B320" s="173">
        <f>'LEA Report Page'!$L$11</f>
        <v>45107</v>
      </c>
      <c r="C320" s="169" t="s">
        <v>1837</v>
      </c>
      <c r="D320" s="169" t="s">
        <v>1918</v>
      </c>
      <c r="E320" s="169" t="s">
        <v>1924</v>
      </c>
      <c r="F320" s="169" t="s">
        <v>1836</v>
      </c>
      <c r="G320" s="175"/>
      <c r="J320" t="str">
        <f>'LEA Report Page'!L313</f>
        <v>N</v>
      </c>
      <c r="P320"/>
      <c r="Q320"/>
    </row>
    <row r="321" spans="1:21" ht="17.25" customHeight="1" x14ac:dyDescent="0.25">
      <c r="A321" t="str">
        <f>'LEA Report Page'!$J$10</f>
        <v/>
      </c>
      <c r="B321" s="173">
        <f>'LEA Report Page'!$L$11</f>
        <v>45107</v>
      </c>
      <c r="C321" s="169" t="s">
        <v>1837</v>
      </c>
      <c r="D321" s="169" t="s">
        <v>1918</v>
      </c>
      <c r="E321" s="169" t="s">
        <v>1925</v>
      </c>
      <c r="F321" s="169" t="s">
        <v>1836</v>
      </c>
      <c r="G321" s="175"/>
      <c r="J321" t="str">
        <f>'LEA Report Page'!L314</f>
        <v>N</v>
      </c>
      <c r="P321"/>
      <c r="Q321"/>
    </row>
    <row r="322" spans="1:21" ht="17.25" customHeight="1" x14ac:dyDescent="0.25">
      <c r="A322" s="169" t="str">
        <f>'LEA Report Page'!$J$10</f>
        <v/>
      </c>
      <c r="B322" s="173">
        <f>'LEA Report Page'!$L$11</f>
        <v>45107</v>
      </c>
      <c r="C322" s="169" t="s">
        <v>1837</v>
      </c>
      <c r="D322" s="169" t="s">
        <v>1918</v>
      </c>
      <c r="E322" s="169" t="s">
        <v>1896</v>
      </c>
      <c r="F322" s="169" t="s">
        <v>1836</v>
      </c>
      <c r="J322" t="str">
        <f>'LEA Report Page'!L315</f>
        <v>N</v>
      </c>
      <c r="U322" t="str">
        <f>'LEA Report Page'!L316</f>
        <v>0</v>
      </c>
    </row>
    <row r="323" spans="1:21" ht="17.25" customHeight="1" x14ac:dyDescent="0.25">
      <c r="A323" t="str">
        <f>'LEA Report Page'!$J$10</f>
        <v/>
      </c>
      <c r="B323" s="173">
        <f>'LEA Report Page'!$L$11</f>
        <v>45107</v>
      </c>
      <c r="C323" s="169" t="s">
        <v>1837</v>
      </c>
      <c r="D323" s="169" t="s">
        <v>1926</v>
      </c>
      <c r="E323" s="169" t="s">
        <v>1907</v>
      </c>
      <c r="F323" s="169" t="s">
        <v>1845</v>
      </c>
      <c r="G323" s="175"/>
      <c r="H323" s="184">
        <f>'LEA Report Page'!K320</f>
        <v>0</v>
      </c>
      <c r="P323"/>
      <c r="Q323"/>
    </row>
    <row r="324" spans="1:21" ht="17.25" customHeight="1" x14ac:dyDescent="0.25">
      <c r="A324" t="str">
        <f>'LEA Report Page'!$J$10</f>
        <v/>
      </c>
      <c r="B324" s="173">
        <f>'LEA Report Page'!$L$11</f>
        <v>45107</v>
      </c>
      <c r="C324" s="169" t="s">
        <v>1837</v>
      </c>
      <c r="D324" s="169" t="s">
        <v>1927</v>
      </c>
      <c r="E324" s="169" t="s">
        <v>1928</v>
      </c>
      <c r="F324" s="169" t="s">
        <v>1845</v>
      </c>
      <c r="G324" s="175"/>
      <c r="H324" s="184">
        <f>'LEA Report Page'!K324</f>
        <v>0</v>
      </c>
      <c r="P324"/>
      <c r="Q324"/>
    </row>
    <row r="325" spans="1:21" s="215" customFormat="1" ht="17.25" customHeight="1" x14ac:dyDescent="0.25">
      <c r="A325" s="216" t="str">
        <f>'LEA Report Page'!$J$10</f>
        <v/>
      </c>
      <c r="B325" s="217">
        <f>'LEA Report Page'!$L$11</f>
        <v>45107</v>
      </c>
      <c r="C325" s="215" t="s">
        <v>1837</v>
      </c>
      <c r="D325" s="215" t="s">
        <v>1929</v>
      </c>
      <c r="E325" s="215" t="s">
        <v>1930</v>
      </c>
      <c r="F325" s="215" t="s">
        <v>1845</v>
      </c>
      <c r="G325" s="221"/>
      <c r="H325" s="218">
        <f>'LEA Report Page'!L331</f>
        <v>0</v>
      </c>
      <c r="I325" s="219"/>
      <c r="P325" s="216"/>
      <c r="Q325" s="216"/>
    </row>
    <row r="326" spans="1:21" s="215" customFormat="1" ht="17.25" customHeight="1" x14ac:dyDescent="0.25">
      <c r="A326" s="216" t="str">
        <f>'LEA Report Page'!$J$10</f>
        <v/>
      </c>
      <c r="B326" s="217">
        <f>'LEA Report Page'!$L$11</f>
        <v>45107</v>
      </c>
      <c r="C326" s="215" t="s">
        <v>1837</v>
      </c>
      <c r="D326" s="215" t="s">
        <v>1929</v>
      </c>
      <c r="E326" s="215" t="s">
        <v>1931</v>
      </c>
      <c r="F326" s="215" t="s">
        <v>1845</v>
      </c>
      <c r="G326" s="221"/>
      <c r="H326" s="218">
        <f>'LEA Report Page'!L332</f>
        <v>0</v>
      </c>
      <c r="I326" s="219"/>
      <c r="J326" s="216"/>
      <c r="P326" s="216"/>
      <c r="Q326" s="216"/>
    </row>
    <row r="327" spans="1:21" s="215" customFormat="1" ht="17.25" customHeight="1" x14ac:dyDescent="0.25">
      <c r="A327" s="216" t="str">
        <f>'LEA Report Page'!$J$10</f>
        <v/>
      </c>
      <c r="B327" s="217">
        <f>'LEA Report Page'!$L$11</f>
        <v>45107</v>
      </c>
      <c r="C327" s="215" t="s">
        <v>1837</v>
      </c>
      <c r="D327" s="215" t="s">
        <v>1929</v>
      </c>
      <c r="E327" s="215" t="s">
        <v>1932</v>
      </c>
      <c r="F327" s="215" t="s">
        <v>1845</v>
      </c>
      <c r="G327" s="221"/>
      <c r="H327" s="218">
        <f>'LEA Report Page'!L333</f>
        <v>0</v>
      </c>
      <c r="I327" s="219"/>
      <c r="J327" s="216"/>
      <c r="P327" s="216"/>
      <c r="Q327" s="216"/>
    </row>
    <row r="328" spans="1:21" s="215" customFormat="1" ht="17.25" customHeight="1" x14ac:dyDescent="0.25">
      <c r="A328" s="216" t="str">
        <f>'LEA Report Page'!$J$10</f>
        <v/>
      </c>
      <c r="B328" s="217">
        <f>'LEA Report Page'!$L$11</f>
        <v>45107</v>
      </c>
      <c r="C328" s="215" t="s">
        <v>1837</v>
      </c>
      <c r="D328" s="215" t="s">
        <v>1929</v>
      </c>
      <c r="E328" s="215" t="s">
        <v>1933</v>
      </c>
      <c r="F328" s="215" t="s">
        <v>1845</v>
      </c>
      <c r="G328" s="221"/>
      <c r="H328" s="218">
        <f>'LEA Report Page'!L334</f>
        <v>0</v>
      </c>
      <c r="I328" s="219"/>
      <c r="J328" s="216"/>
      <c r="P328" s="216"/>
      <c r="Q328" s="216"/>
    </row>
    <row r="329" spans="1:21" s="215" customFormat="1" ht="17.25" customHeight="1" x14ac:dyDescent="0.25">
      <c r="A329" s="216" t="str">
        <f>'LEA Report Page'!$J$10</f>
        <v/>
      </c>
      <c r="B329" s="217">
        <f>'LEA Report Page'!$L$11</f>
        <v>45107</v>
      </c>
      <c r="C329" s="215" t="s">
        <v>1837</v>
      </c>
      <c r="D329" s="215" t="s">
        <v>1929</v>
      </c>
      <c r="E329" s="215" t="s">
        <v>1934</v>
      </c>
      <c r="F329" s="215" t="s">
        <v>1845</v>
      </c>
      <c r="G329" s="221"/>
      <c r="H329" s="218">
        <f>'LEA Report Page'!L335</f>
        <v>0</v>
      </c>
      <c r="I329" s="219"/>
      <c r="J329" s="216"/>
      <c r="P329" s="216"/>
      <c r="Q329" s="216"/>
    </row>
    <row r="330" spans="1:21" s="215" customFormat="1" ht="17.25" customHeight="1" x14ac:dyDescent="0.25">
      <c r="A330" s="216" t="str">
        <f>'LEA Report Page'!$J$10</f>
        <v/>
      </c>
      <c r="B330" s="217">
        <f>'LEA Report Page'!$L$11</f>
        <v>45107</v>
      </c>
      <c r="C330" s="215" t="s">
        <v>1837</v>
      </c>
      <c r="D330" s="215" t="s">
        <v>1929</v>
      </c>
      <c r="E330" s="215" t="s">
        <v>1935</v>
      </c>
      <c r="F330" s="215" t="s">
        <v>1845</v>
      </c>
      <c r="G330" s="221"/>
      <c r="H330" s="218">
        <f>'LEA Report Page'!L336</f>
        <v>0</v>
      </c>
      <c r="I330" s="219"/>
      <c r="J330" s="216"/>
      <c r="P330" s="216"/>
      <c r="Q330" s="216"/>
    </row>
    <row r="331" spans="1:21" s="215" customFormat="1" ht="17.25" customHeight="1" x14ac:dyDescent="0.25">
      <c r="A331" s="216" t="str">
        <f>'LEA Report Page'!$J$10</f>
        <v/>
      </c>
      <c r="B331" s="217">
        <f>'LEA Report Page'!$L$11</f>
        <v>45107</v>
      </c>
      <c r="C331" s="215" t="s">
        <v>1837</v>
      </c>
      <c r="D331" s="215" t="s">
        <v>1929</v>
      </c>
      <c r="E331" s="215" t="s">
        <v>1936</v>
      </c>
      <c r="F331" s="215" t="s">
        <v>1845</v>
      </c>
      <c r="G331" s="221"/>
      <c r="H331" s="218">
        <f>'LEA Report Page'!L337</f>
        <v>0</v>
      </c>
      <c r="I331" s="219"/>
      <c r="J331" s="216"/>
      <c r="P331" s="216"/>
      <c r="Q331" s="216"/>
    </row>
    <row r="332" spans="1:21" s="215" customFormat="1" ht="17.25" customHeight="1" x14ac:dyDescent="0.25">
      <c r="A332" s="216" t="str">
        <f>'LEA Report Page'!$J$10</f>
        <v/>
      </c>
      <c r="B332" s="217">
        <f>'LEA Report Page'!$L$11</f>
        <v>45107</v>
      </c>
      <c r="C332" s="215" t="s">
        <v>1837</v>
      </c>
      <c r="D332" s="215" t="s">
        <v>1929</v>
      </c>
      <c r="E332" s="215" t="s">
        <v>1922</v>
      </c>
      <c r="F332" s="215" t="s">
        <v>1845</v>
      </c>
      <c r="G332" s="221"/>
      <c r="H332" s="218">
        <f>'LEA Report Page'!L338</f>
        <v>0</v>
      </c>
      <c r="I332" s="219"/>
      <c r="J332" s="216"/>
      <c r="P332" s="216"/>
      <c r="Q332" s="216"/>
    </row>
    <row r="333" spans="1:21" s="215" customFormat="1" ht="17.25" customHeight="1" x14ac:dyDescent="0.25">
      <c r="A333" s="216" t="str">
        <f>'LEA Report Page'!$J$10</f>
        <v/>
      </c>
      <c r="B333" s="217">
        <f>'LEA Report Page'!$L$11</f>
        <v>45107</v>
      </c>
      <c r="C333" s="215" t="s">
        <v>1837</v>
      </c>
      <c r="D333" s="215" t="s">
        <v>1929</v>
      </c>
      <c r="E333" s="215" t="s">
        <v>1937</v>
      </c>
      <c r="F333" s="215" t="s">
        <v>1845</v>
      </c>
      <c r="G333" s="221"/>
      <c r="H333" s="218">
        <f>'LEA Report Page'!L339</f>
        <v>0</v>
      </c>
      <c r="I333" s="219"/>
      <c r="J333" s="216"/>
      <c r="P333" s="216"/>
      <c r="Q333" s="216"/>
    </row>
    <row r="334" spans="1:21" s="215" customFormat="1" ht="17.25" customHeight="1" x14ac:dyDescent="0.25">
      <c r="A334" s="216" t="str">
        <f>'LEA Report Page'!$J$10</f>
        <v/>
      </c>
      <c r="B334" s="217">
        <f>'LEA Report Page'!$L$11</f>
        <v>45107</v>
      </c>
      <c r="C334" s="215" t="s">
        <v>1837</v>
      </c>
      <c r="D334" s="215" t="s">
        <v>1929</v>
      </c>
      <c r="E334" s="215" t="s">
        <v>1938</v>
      </c>
      <c r="F334" s="215" t="s">
        <v>1845</v>
      </c>
      <c r="G334" s="221"/>
      <c r="H334" s="218">
        <f>'LEA Report Page'!L340</f>
        <v>0</v>
      </c>
      <c r="I334" s="219"/>
      <c r="J334" s="216"/>
      <c r="P334" s="216"/>
      <c r="Q334" s="216"/>
    </row>
    <row r="335" spans="1:21" s="215" customFormat="1" ht="17.25" customHeight="1" x14ac:dyDescent="0.25">
      <c r="A335" s="216" t="str">
        <f>'LEA Report Page'!$J$10</f>
        <v/>
      </c>
      <c r="B335" s="217">
        <f>'LEA Report Page'!$L$11</f>
        <v>45107</v>
      </c>
      <c r="C335" s="215" t="s">
        <v>1837</v>
      </c>
      <c r="D335" s="215" t="s">
        <v>1929</v>
      </c>
      <c r="E335" s="215" t="s">
        <v>1939</v>
      </c>
      <c r="F335" s="215" t="s">
        <v>1845</v>
      </c>
      <c r="G335" s="221"/>
      <c r="H335" s="218">
        <f>'LEA Report Page'!L341</f>
        <v>0</v>
      </c>
      <c r="I335" s="219"/>
      <c r="J335" s="216"/>
      <c r="P335" s="216"/>
      <c r="Q335" s="216"/>
    </row>
    <row r="336" spans="1:21" s="215" customFormat="1" ht="17.25" customHeight="1" x14ac:dyDescent="0.25">
      <c r="A336" s="216" t="str">
        <f>'LEA Report Page'!$J$10</f>
        <v/>
      </c>
      <c r="B336" s="217">
        <f>'LEA Report Page'!$L$11</f>
        <v>45107</v>
      </c>
      <c r="C336" s="215" t="s">
        <v>1837</v>
      </c>
      <c r="D336" s="215" t="s">
        <v>1929</v>
      </c>
      <c r="E336" s="215" t="s">
        <v>1940</v>
      </c>
      <c r="F336" s="215" t="s">
        <v>1845</v>
      </c>
      <c r="G336" s="221"/>
      <c r="H336" s="218">
        <f>'LEA Report Page'!L342</f>
        <v>0</v>
      </c>
      <c r="I336" s="219"/>
      <c r="J336" s="216"/>
      <c r="P336" s="216"/>
      <c r="Q336" s="216"/>
    </row>
    <row r="337" spans="1:21" s="215" customFormat="1" ht="17.25" customHeight="1" x14ac:dyDescent="0.25">
      <c r="A337" s="216" t="str">
        <f>'LEA Report Page'!$J$10</f>
        <v/>
      </c>
      <c r="B337" s="217">
        <f>'LEA Report Page'!$L$11</f>
        <v>45107</v>
      </c>
      <c r="C337" s="215" t="s">
        <v>1837</v>
      </c>
      <c r="D337" s="215" t="s">
        <v>1929</v>
      </c>
      <c r="E337" s="215" t="s">
        <v>1941</v>
      </c>
      <c r="F337" s="215" t="s">
        <v>1845</v>
      </c>
      <c r="G337" s="221"/>
      <c r="H337" s="218">
        <f>'LEA Report Page'!L343</f>
        <v>0</v>
      </c>
      <c r="I337" s="219"/>
      <c r="J337" s="216"/>
      <c r="P337" s="216"/>
      <c r="Q337" s="216"/>
    </row>
    <row r="338" spans="1:21" s="215" customFormat="1" ht="17.25" customHeight="1" x14ac:dyDescent="0.25">
      <c r="A338" s="216" t="str">
        <f>'LEA Report Page'!$J$10</f>
        <v/>
      </c>
      <c r="B338" s="217">
        <f>'LEA Report Page'!$L$11</f>
        <v>45107</v>
      </c>
      <c r="C338" s="215" t="s">
        <v>1837</v>
      </c>
      <c r="D338" s="215" t="s">
        <v>1929</v>
      </c>
      <c r="E338" s="215" t="s">
        <v>1896</v>
      </c>
      <c r="F338" s="215" t="s">
        <v>1845</v>
      </c>
      <c r="G338" s="221"/>
      <c r="H338" s="218">
        <f>'LEA Report Page'!L344</f>
        <v>0</v>
      </c>
      <c r="I338" s="219"/>
      <c r="J338" s="216"/>
      <c r="P338" s="216"/>
      <c r="Q338" s="216"/>
      <c r="U338" s="216"/>
    </row>
    <row r="339" spans="1:21" ht="17.25" customHeight="1" x14ac:dyDescent="0.25">
      <c r="A339" t="str">
        <f>'LEA Report Page'!$J$10</f>
        <v/>
      </c>
      <c r="B339" s="173">
        <f>'LEA Report Page'!$L$11</f>
        <v>45107</v>
      </c>
      <c r="C339" s="169" t="s">
        <v>1837</v>
      </c>
      <c r="D339" s="169" t="s">
        <v>1929</v>
      </c>
      <c r="E339" s="169" t="s">
        <v>1896</v>
      </c>
      <c r="F339" s="169" t="s">
        <v>1836</v>
      </c>
      <c r="G339" s="175"/>
      <c r="H339"/>
      <c r="J339" t="str">
        <f>'LEA Report Page'!M344</f>
        <v>N</v>
      </c>
      <c r="P339"/>
      <c r="Q339"/>
      <c r="U339" t="str">
        <f>'LEA Report Page'!L345</f>
        <v/>
      </c>
    </row>
    <row r="340" spans="1:21" ht="17.25" customHeight="1" x14ac:dyDescent="0.25">
      <c r="A340" t="str">
        <f>'LEA Report Page'!$J$10</f>
        <v/>
      </c>
      <c r="B340" s="173">
        <f>'LEA Report Page'!$L$11</f>
        <v>45107</v>
      </c>
      <c r="C340" s="169" t="s">
        <v>1837</v>
      </c>
      <c r="D340" s="169" t="s">
        <v>1942</v>
      </c>
      <c r="E340" s="169" t="s">
        <v>1943</v>
      </c>
      <c r="F340" s="169" t="s">
        <v>1836</v>
      </c>
      <c r="G340" s="175"/>
      <c r="J340" s="176" t="s">
        <v>1984</v>
      </c>
      <c r="P340"/>
      <c r="Q340"/>
      <c r="U340">
        <f>'LEA Report Page'!L348</f>
        <v>0</v>
      </c>
    </row>
    <row r="341" spans="1:21" ht="17.25" customHeight="1" x14ac:dyDescent="0.25">
      <c r="A341" t="str">
        <f>'LEA Report Page'!$J$10</f>
        <v/>
      </c>
      <c r="B341" s="173">
        <f>'LEA Report Page'!$L$11</f>
        <v>45107</v>
      </c>
      <c r="C341" s="169" t="s">
        <v>1837</v>
      </c>
      <c r="D341" s="169" t="s">
        <v>1944</v>
      </c>
      <c r="E341" s="169" t="s">
        <v>1930</v>
      </c>
      <c r="F341" s="169" t="s">
        <v>1836</v>
      </c>
      <c r="G341" s="175"/>
      <c r="J341" t="str">
        <f>'LEA Report Page'!L358</f>
        <v>N</v>
      </c>
      <c r="K341" s="169" t="s">
        <v>1945</v>
      </c>
      <c r="P341"/>
      <c r="Q341"/>
    </row>
    <row r="342" spans="1:21" ht="17.25" customHeight="1" x14ac:dyDescent="0.25">
      <c r="A342" t="str">
        <f>'LEA Report Page'!$J$10</f>
        <v/>
      </c>
      <c r="B342" s="173">
        <f>'LEA Report Page'!$L$11</f>
        <v>45107</v>
      </c>
      <c r="C342" s="169" t="s">
        <v>1837</v>
      </c>
      <c r="D342" s="169" t="s">
        <v>1944</v>
      </c>
      <c r="E342" s="169" t="s">
        <v>1930</v>
      </c>
      <c r="F342" s="169" t="s">
        <v>1836</v>
      </c>
      <c r="G342" s="175"/>
      <c r="J342" t="str">
        <f>'LEA Report Page'!L359</f>
        <v>N</v>
      </c>
      <c r="K342" s="169" t="s">
        <v>1946</v>
      </c>
      <c r="P342"/>
      <c r="Q342"/>
    </row>
    <row r="343" spans="1:21" ht="17.25" customHeight="1" x14ac:dyDescent="0.25">
      <c r="A343" t="str">
        <f>'LEA Report Page'!$J$10</f>
        <v/>
      </c>
      <c r="B343" s="173">
        <f>'LEA Report Page'!$L$11</f>
        <v>45107</v>
      </c>
      <c r="C343" s="169" t="s">
        <v>1837</v>
      </c>
      <c r="D343" s="169" t="s">
        <v>1944</v>
      </c>
      <c r="E343" s="169" t="s">
        <v>1930</v>
      </c>
      <c r="F343" s="169" t="s">
        <v>1908</v>
      </c>
      <c r="G343" s="187">
        <f>'LEA Report Page'!K360</f>
        <v>0</v>
      </c>
      <c r="K343" s="169" t="s">
        <v>1947</v>
      </c>
      <c r="P343"/>
      <c r="Q343"/>
    </row>
    <row r="344" spans="1:21" ht="17.25" customHeight="1" x14ac:dyDescent="0.25">
      <c r="A344" t="str">
        <f>'LEA Report Page'!$J$10</f>
        <v/>
      </c>
      <c r="B344" s="173">
        <f>'LEA Report Page'!$L$11</f>
        <v>45107</v>
      </c>
      <c r="C344" s="169" t="s">
        <v>1837</v>
      </c>
      <c r="D344" s="169" t="s">
        <v>1944</v>
      </c>
      <c r="E344" s="169" t="s">
        <v>1930</v>
      </c>
      <c r="F344" s="169" t="s">
        <v>1908</v>
      </c>
      <c r="G344" s="187">
        <f>'LEA Report Page'!K361</f>
        <v>0</v>
      </c>
      <c r="K344" s="169" t="s">
        <v>1948</v>
      </c>
      <c r="P344"/>
      <c r="Q344"/>
    </row>
    <row r="345" spans="1:21" ht="17.25" customHeight="1" x14ac:dyDescent="0.25">
      <c r="A345" t="str">
        <f>'LEA Report Page'!$J$10</f>
        <v/>
      </c>
      <c r="B345" s="173">
        <f>'LEA Report Page'!$L$11</f>
        <v>45107</v>
      </c>
      <c r="C345" s="169" t="s">
        <v>1837</v>
      </c>
      <c r="D345" s="169" t="s">
        <v>1944</v>
      </c>
      <c r="E345" s="169" t="s">
        <v>1930</v>
      </c>
      <c r="F345" s="169" t="s">
        <v>1908</v>
      </c>
      <c r="G345" s="187">
        <f>'LEA Report Page'!J365</f>
        <v>0</v>
      </c>
      <c r="K345" s="169" t="s">
        <v>1949</v>
      </c>
      <c r="L345" s="169" t="s">
        <v>1950</v>
      </c>
      <c r="P345"/>
      <c r="Q345"/>
    </row>
    <row r="346" spans="1:21" ht="17.25" customHeight="1" x14ac:dyDescent="0.25">
      <c r="A346" t="str">
        <f>'LEA Report Page'!$J$10</f>
        <v/>
      </c>
      <c r="B346" s="173">
        <f>'LEA Report Page'!$L$11</f>
        <v>45107</v>
      </c>
      <c r="C346" s="169" t="s">
        <v>1837</v>
      </c>
      <c r="D346" s="169" t="s">
        <v>1944</v>
      </c>
      <c r="E346" s="169" t="s">
        <v>1930</v>
      </c>
      <c r="F346" s="169" t="s">
        <v>1908</v>
      </c>
      <c r="G346" s="187">
        <f>'LEA Report Page'!J366</f>
        <v>0</v>
      </c>
      <c r="K346" s="169" t="s">
        <v>1949</v>
      </c>
      <c r="L346" s="169" t="s">
        <v>1922</v>
      </c>
      <c r="P346"/>
      <c r="Q346"/>
    </row>
    <row r="347" spans="1:21" ht="17.25" customHeight="1" x14ac:dyDescent="0.25">
      <c r="A347" t="str">
        <f>'LEA Report Page'!$J$10</f>
        <v/>
      </c>
      <c r="B347" s="173">
        <f>'LEA Report Page'!$L$11</f>
        <v>45107</v>
      </c>
      <c r="C347" s="169" t="s">
        <v>1837</v>
      </c>
      <c r="D347" s="169" t="s">
        <v>1944</v>
      </c>
      <c r="E347" s="169" t="s">
        <v>1930</v>
      </c>
      <c r="F347" s="169" t="s">
        <v>1908</v>
      </c>
      <c r="G347" s="187">
        <f>'LEA Report Page'!J367</f>
        <v>0</v>
      </c>
      <c r="K347" s="169" t="s">
        <v>1949</v>
      </c>
      <c r="L347" s="169" t="s">
        <v>1951</v>
      </c>
      <c r="P347"/>
      <c r="Q347"/>
    </row>
    <row r="348" spans="1:21" ht="17.25" customHeight="1" x14ac:dyDescent="0.25">
      <c r="A348" t="str">
        <f>'LEA Report Page'!$J$10</f>
        <v/>
      </c>
      <c r="B348" s="173">
        <f>'LEA Report Page'!$L$11</f>
        <v>45107</v>
      </c>
      <c r="C348" s="169" t="s">
        <v>1837</v>
      </c>
      <c r="D348" s="169" t="s">
        <v>1944</v>
      </c>
      <c r="E348" s="169" t="s">
        <v>1930</v>
      </c>
      <c r="F348" s="169" t="s">
        <v>1908</v>
      </c>
      <c r="G348" s="187">
        <f>'LEA Report Page'!J368</f>
        <v>0</v>
      </c>
      <c r="K348" s="169" t="s">
        <v>1949</v>
      </c>
      <c r="L348" s="169" t="s">
        <v>1952</v>
      </c>
      <c r="P348"/>
      <c r="Q348"/>
    </row>
    <row r="349" spans="1:21" ht="17.25" customHeight="1" x14ac:dyDescent="0.25">
      <c r="A349" t="str">
        <f>'LEA Report Page'!$J$10</f>
        <v/>
      </c>
      <c r="B349" s="173">
        <f>'LEA Report Page'!$L$11</f>
        <v>45107</v>
      </c>
      <c r="C349" s="169" t="s">
        <v>1837</v>
      </c>
      <c r="D349" s="169" t="s">
        <v>1944</v>
      </c>
      <c r="E349" s="169" t="s">
        <v>1930</v>
      </c>
      <c r="F349" s="169" t="s">
        <v>1908</v>
      </c>
      <c r="G349" s="187">
        <f>'LEA Report Page'!J369</f>
        <v>0</v>
      </c>
      <c r="K349" s="169" t="s">
        <v>1949</v>
      </c>
      <c r="L349" s="169" t="s">
        <v>1953</v>
      </c>
      <c r="P349"/>
      <c r="Q349"/>
    </row>
    <row r="350" spans="1:21" ht="17.25" customHeight="1" x14ac:dyDescent="0.25">
      <c r="A350" t="str">
        <f>'LEA Report Page'!$J$10</f>
        <v/>
      </c>
      <c r="B350" s="173">
        <f>'LEA Report Page'!$L$11</f>
        <v>45107</v>
      </c>
      <c r="C350" s="169" t="s">
        <v>1837</v>
      </c>
      <c r="D350" s="169" t="s">
        <v>1944</v>
      </c>
      <c r="E350" s="169" t="s">
        <v>1930</v>
      </c>
      <c r="F350" s="169" t="s">
        <v>1908</v>
      </c>
      <c r="G350" s="187">
        <f>'LEA Report Page'!J370</f>
        <v>0</v>
      </c>
      <c r="K350" s="169" t="s">
        <v>1949</v>
      </c>
      <c r="L350" s="169" t="s">
        <v>1954</v>
      </c>
      <c r="P350"/>
      <c r="Q350"/>
    </row>
    <row r="351" spans="1:21" ht="17.25" customHeight="1" x14ac:dyDescent="0.25">
      <c r="A351" t="str">
        <f>'LEA Report Page'!$J$10</f>
        <v/>
      </c>
      <c r="B351" s="173">
        <f>'LEA Report Page'!$L$11</f>
        <v>45107</v>
      </c>
      <c r="C351" s="169" t="s">
        <v>1837</v>
      </c>
      <c r="D351" s="169" t="s">
        <v>1944</v>
      </c>
      <c r="E351" s="169" t="s">
        <v>1930</v>
      </c>
      <c r="F351" s="169" t="s">
        <v>1908</v>
      </c>
      <c r="G351" s="187">
        <f>'LEA Report Page'!J371</f>
        <v>0</v>
      </c>
      <c r="K351" s="169" t="s">
        <v>1949</v>
      </c>
      <c r="L351" s="169" t="s">
        <v>1955</v>
      </c>
      <c r="P351"/>
      <c r="Q351"/>
    </row>
    <row r="352" spans="1:21" ht="17.25" customHeight="1" x14ac:dyDescent="0.25">
      <c r="A352" t="str">
        <f>'LEA Report Page'!$J$10</f>
        <v/>
      </c>
      <c r="B352" s="173">
        <f>'LEA Report Page'!$L$11</f>
        <v>45107</v>
      </c>
      <c r="C352" s="169" t="s">
        <v>1837</v>
      </c>
      <c r="D352" s="169" t="s">
        <v>1944</v>
      </c>
      <c r="E352" s="169" t="s">
        <v>1930</v>
      </c>
      <c r="F352" s="169" t="s">
        <v>1908</v>
      </c>
      <c r="G352" s="187">
        <f>'LEA Report Page'!J372</f>
        <v>0</v>
      </c>
      <c r="K352" s="169" t="s">
        <v>1949</v>
      </c>
      <c r="L352" s="169" t="s">
        <v>1985</v>
      </c>
      <c r="P352"/>
      <c r="Q352"/>
    </row>
    <row r="353" spans="1:21" ht="17.25" customHeight="1" x14ac:dyDescent="0.25">
      <c r="A353" t="str">
        <f>'LEA Report Page'!$J$10</f>
        <v/>
      </c>
      <c r="B353" s="173">
        <f>'LEA Report Page'!$L$11</f>
        <v>45107</v>
      </c>
      <c r="C353" s="169" t="s">
        <v>1837</v>
      </c>
      <c r="D353" s="169" t="s">
        <v>1944</v>
      </c>
      <c r="E353" s="169" t="s">
        <v>1930</v>
      </c>
      <c r="F353" s="169" t="s">
        <v>1908</v>
      </c>
      <c r="G353" s="187">
        <f>'LEA Report Page'!J373</f>
        <v>0</v>
      </c>
      <c r="K353" s="169" t="s">
        <v>1949</v>
      </c>
      <c r="L353" s="169" t="s">
        <v>1956</v>
      </c>
      <c r="P353"/>
      <c r="Q353"/>
    </row>
    <row r="354" spans="1:21" ht="17.25" customHeight="1" x14ac:dyDescent="0.25">
      <c r="A354" t="str">
        <f>'LEA Report Page'!$J$10</f>
        <v/>
      </c>
      <c r="B354" s="173">
        <f>'LEA Report Page'!$L$11</f>
        <v>45107</v>
      </c>
      <c r="C354" s="169" t="s">
        <v>1837</v>
      </c>
      <c r="D354" s="169" t="s">
        <v>1944</v>
      </c>
      <c r="E354" s="169" t="s">
        <v>1930</v>
      </c>
      <c r="F354" s="169" t="s">
        <v>1908</v>
      </c>
      <c r="G354" s="187">
        <f>'LEA Report Page'!J374</f>
        <v>0</v>
      </c>
      <c r="K354" s="169" t="s">
        <v>1949</v>
      </c>
      <c r="L354" s="169" t="s">
        <v>1957</v>
      </c>
      <c r="P354"/>
      <c r="Q354"/>
    </row>
    <row r="355" spans="1:21" ht="17.25" customHeight="1" x14ac:dyDescent="0.25">
      <c r="A355" t="str">
        <f>'LEA Report Page'!$J$10</f>
        <v/>
      </c>
      <c r="B355" s="173">
        <f>'LEA Report Page'!$L$11</f>
        <v>45107</v>
      </c>
      <c r="C355" s="169" t="s">
        <v>1837</v>
      </c>
      <c r="D355" s="169" t="s">
        <v>1944</v>
      </c>
      <c r="E355" s="169" t="s">
        <v>1930</v>
      </c>
      <c r="F355" s="169" t="s">
        <v>1908</v>
      </c>
      <c r="G355" s="187">
        <f>'LEA Report Page'!J375</f>
        <v>0</v>
      </c>
      <c r="K355" s="169" t="s">
        <v>1949</v>
      </c>
      <c r="L355" s="169" t="s">
        <v>1958</v>
      </c>
      <c r="P355"/>
      <c r="Q355"/>
    </row>
    <row r="356" spans="1:21" ht="17.25" customHeight="1" x14ac:dyDescent="0.25">
      <c r="A356" t="str">
        <f>'LEA Report Page'!$J$10</f>
        <v/>
      </c>
      <c r="B356" s="173">
        <f>'LEA Report Page'!$L$11</f>
        <v>45107</v>
      </c>
      <c r="C356" s="169" t="s">
        <v>1837</v>
      </c>
      <c r="D356" s="169" t="s">
        <v>1944</v>
      </c>
      <c r="E356" s="169" t="s">
        <v>1930</v>
      </c>
      <c r="F356" s="169" t="s">
        <v>1908</v>
      </c>
      <c r="G356" s="187">
        <f>'LEA Report Page'!J376</f>
        <v>0</v>
      </c>
      <c r="K356" s="169" t="s">
        <v>1949</v>
      </c>
      <c r="L356" s="169" t="s">
        <v>1959</v>
      </c>
      <c r="P356"/>
      <c r="Q356"/>
    </row>
    <row r="357" spans="1:21" ht="17.25" customHeight="1" x14ac:dyDescent="0.25">
      <c r="A357" t="str">
        <f>'LEA Report Page'!$J$10</f>
        <v/>
      </c>
      <c r="B357" s="173">
        <f>'LEA Report Page'!$L$11</f>
        <v>45107</v>
      </c>
      <c r="C357" s="169" t="s">
        <v>1837</v>
      </c>
      <c r="D357" s="169" t="s">
        <v>1944</v>
      </c>
      <c r="E357" s="169" t="s">
        <v>1930</v>
      </c>
      <c r="F357" s="169" t="s">
        <v>1908</v>
      </c>
      <c r="G357" s="187">
        <f>'LEA Report Page'!J377</f>
        <v>0</v>
      </c>
      <c r="K357" s="169" t="s">
        <v>1949</v>
      </c>
      <c r="L357" s="169" t="s">
        <v>1960</v>
      </c>
      <c r="P357"/>
      <c r="Q357"/>
    </row>
    <row r="358" spans="1:21" ht="17.25" customHeight="1" x14ac:dyDescent="0.25">
      <c r="A358" t="str">
        <f>'LEA Report Page'!$J$10</f>
        <v/>
      </c>
      <c r="B358" s="173">
        <f>'LEA Report Page'!$L$11</f>
        <v>45107</v>
      </c>
      <c r="C358" s="169" t="s">
        <v>1837</v>
      </c>
      <c r="D358" s="169" t="s">
        <v>1944</v>
      </c>
      <c r="E358" s="169" t="s">
        <v>1930</v>
      </c>
      <c r="F358" s="169" t="s">
        <v>1908</v>
      </c>
      <c r="G358" s="187">
        <f>'LEA Report Page'!J378</f>
        <v>0</v>
      </c>
      <c r="K358" s="169" t="s">
        <v>1949</v>
      </c>
      <c r="L358" s="169" t="s">
        <v>1896</v>
      </c>
      <c r="P358"/>
      <c r="Q358"/>
      <c r="U358" s="169">
        <f>'LEA Report Page'!C379</f>
        <v>0</v>
      </c>
    </row>
    <row r="359" spans="1:21" ht="17.25" customHeight="1" x14ac:dyDescent="0.25">
      <c r="A359" t="str">
        <f>'LEA Report Page'!$J$10</f>
        <v/>
      </c>
      <c r="B359" s="173">
        <f>'LEA Report Page'!$L$11</f>
        <v>45107</v>
      </c>
      <c r="C359" s="169" t="s">
        <v>1837</v>
      </c>
      <c r="D359" s="169" t="s">
        <v>1944</v>
      </c>
      <c r="E359" s="169" t="s">
        <v>1930</v>
      </c>
      <c r="F359" s="169" t="s">
        <v>1908</v>
      </c>
      <c r="G359" s="187">
        <f>'LEA Report Page'!K365</f>
        <v>0</v>
      </c>
      <c r="K359" s="169" t="s">
        <v>1961</v>
      </c>
      <c r="L359" s="169" t="s">
        <v>1950</v>
      </c>
      <c r="P359"/>
      <c r="Q359"/>
    </row>
    <row r="360" spans="1:21" ht="17.25" customHeight="1" x14ac:dyDescent="0.25">
      <c r="A360" t="str">
        <f>'LEA Report Page'!$J$10</f>
        <v/>
      </c>
      <c r="B360" s="173">
        <f>'LEA Report Page'!$L$11</f>
        <v>45107</v>
      </c>
      <c r="C360" s="169" t="s">
        <v>1837</v>
      </c>
      <c r="D360" s="169" t="s">
        <v>1944</v>
      </c>
      <c r="E360" s="169" t="s">
        <v>1930</v>
      </c>
      <c r="F360" s="169" t="s">
        <v>1908</v>
      </c>
      <c r="G360" s="187">
        <f>'LEA Report Page'!K366</f>
        <v>0</v>
      </c>
      <c r="K360" s="169" t="s">
        <v>1961</v>
      </c>
      <c r="L360" s="169" t="s">
        <v>1922</v>
      </c>
      <c r="P360"/>
      <c r="Q360"/>
    </row>
    <row r="361" spans="1:21" ht="17.25" customHeight="1" x14ac:dyDescent="0.25">
      <c r="A361" t="str">
        <f>'LEA Report Page'!$J$10</f>
        <v/>
      </c>
      <c r="B361" s="173">
        <f>'LEA Report Page'!$L$11</f>
        <v>45107</v>
      </c>
      <c r="C361" s="169" t="s">
        <v>1837</v>
      </c>
      <c r="D361" s="169" t="s">
        <v>1944</v>
      </c>
      <c r="E361" s="169" t="s">
        <v>1930</v>
      </c>
      <c r="F361" s="169" t="s">
        <v>1908</v>
      </c>
      <c r="G361" s="187">
        <f>'LEA Report Page'!K367</f>
        <v>0</v>
      </c>
      <c r="K361" s="169" t="s">
        <v>1961</v>
      </c>
      <c r="L361" s="169" t="s">
        <v>1951</v>
      </c>
      <c r="P361"/>
      <c r="Q361"/>
    </row>
    <row r="362" spans="1:21" ht="17.25" customHeight="1" x14ac:dyDescent="0.25">
      <c r="A362" t="str">
        <f>'LEA Report Page'!$J$10</f>
        <v/>
      </c>
      <c r="B362" s="173">
        <f>'LEA Report Page'!$L$11</f>
        <v>45107</v>
      </c>
      <c r="C362" s="169" t="s">
        <v>1837</v>
      </c>
      <c r="D362" s="169" t="s">
        <v>1944</v>
      </c>
      <c r="E362" s="169" t="s">
        <v>1930</v>
      </c>
      <c r="F362" s="169" t="s">
        <v>1908</v>
      </c>
      <c r="G362" s="187">
        <f>'LEA Report Page'!K368</f>
        <v>0</v>
      </c>
      <c r="K362" s="169" t="s">
        <v>1961</v>
      </c>
      <c r="L362" s="169" t="s">
        <v>1952</v>
      </c>
      <c r="P362"/>
      <c r="Q362"/>
    </row>
    <row r="363" spans="1:21" ht="17.25" customHeight="1" x14ac:dyDescent="0.25">
      <c r="A363" t="str">
        <f>'LEA Report Page'!$J$10</f>
        <v/>
      </c>
      <c r="B363" s="173">
        <f>'LEA Report Page'!$L$11</f>
        <v>45107</v>
      </c>
      <c r="C363" s="169" t="s">
        <v>1837</v>
      </c>
      <c r="D363" s="169" t="s">
        <v>1944</v>
      </c>
      <c r="E363" s="169" t="s">
        <v>1930</v>
      </c>
      <c r="F363" s="169" t="s">
        <v>1908</v>
      </c>
      <c r="G363" s="187">
        <f>'LEA Report Page'!K369</f>
        <v>0</v>
      </c>
      <c r="K363" s="169" t="s">
        <v>1961</v>
      </c>
      <c r="L363" s="169" t="s">
        <v>1953</v>
      </c>
      <c r="P363"/>
      <c r="Q363"/>
    </row>
    <row r="364" spans="1:21" ht="17.25" customHeight="1" x14ac:dyDescent="0.25">
      <c r="A364" t="str">
        <f>'LEA Report Page'!$J$10</f>
        <v/>
      </c>
      <c r="B364" s="173">
        <f>'LEA Report Page'!$L$11</f>
        <v>45107</v>
      </c>
      <c r="C364" s="169" t="s">
        <v>1837</v>
      </c>
      <c r="D364" s="169" t="s">
        <v>1944</v>
      </c>
      <c r="E364" s="169" t="s">
        <v>1930</v>
      </c>
      <c r="F364" s="169" t="s">
        <v>1908</v>
      </c>
      <c r="G364" s="187">
        <f>'LEA Report Page'!K370</f>
        <v>0</v>
      </c>
      <c r="K364" s="169" t="s">
        <v>1961</v>
      </c>
      <c r="L364" s="169" t="s">
        <v>1954</v>
      </c>
      <c r="P364"/>
      <c r="Q364"/>
    </row>
    <row r="365" spans="1:21" ht="17.25" customHeight="1" x14ac:dyDescent="0.25">
      <c r="A365" t="str">
        <f>'LEA Report Page'!$J$10</f>
        <v/>
      </c>
      <c r="B365" s="173">
        <f>'LEA Report Page'!$L$11</f>
        <v>45107</v>
      </c>
      <c r="C365" s="169" t="s">
        <v>1837</v>
      </c>
      <c r="D365" s="169" t="s">
        <v>1944</v>
      </c>
      <c r="E365" s="169" t="s">
        <v>1930</v>
      </c>
      <c r="F365" s="169" t="s">
        <v>1908</v>
      </c>
      <c r="G365" s="187">
        <f>'LEA Report Page'!K371</f>
        <v>0</v>
      </c>
      <c r="K365" s="169" t="s">
        <v>1961</v>
      </c>
      <c r="L365" s="169" t="s">
        <v>1955</v>
      </c>
      <c r="P365"/>
      <c r="Q365"/>
    </row>
    <row r="366" spans="1:21" ht="17.25" customHeight="1" x14ac:dyDescent="0.25">
      <c r="A366" t="str">
        <f>'LEA Report Page'!$J$10</f>
        <v/>
      </c>
      <c r="B366" s="173">
        <f>'LEA Report Page'!$L$11</f>
        <v>45107</v>
      </c>
      <c r="C366" s="169" t="s">
        <v>1837</v>
      </c>
      <c r="D366" s="169" t="s">
        <v>1944</v>
      </c>
      <c r="E366" s="169" t="s">
        <v>1930</v>
      </c>
      <c r="F366" s="169" t="s">
        <v>1908</v>
      </c>
      <c r="G366" s="187">
        <f>'LEA Report Page'!K372</f>
        <v>0</v>
      </c>
      <c r="K366" s="169" t="s">
        <v>1961</v>
      </c>
      <c r="L366" s="169" t="s">
        <v>1985</v>
      </c>
      <c r="P366"/>
      <c r="Q366"/>
    </row>
    <row r="367" spans="1:21" ht="17.25" customHeight="1" x14ac:dyDescent="0.25">
      <c r="A367" t="str">
        <f>'LEA Report Page'!$J$10</f>
        <v/>
      </c>
      <c r="B367" s="173">
        <f>'LEA Report Page'!$L$11</f>
        <v>45107</v>
      </c>
      <c r="C367" s="169" t="s">
        <v>1837</v>
      </c>
      <c r="D367" s="169" t="s">
        <v>1944</v>
      </c>
      <c r="E367" s="169" t="s">
        <v>1930</v>
      </c>
      <c r="F367" s="169" t="s">
        <v>1908</v>
      </c>
      <c r="G367" s="187">
        <f>'LEA Report Page'!K373</f>
        <v>0</v>
      </c>
      <c r="K367" s="169" t="s">
        <v>1961</v>
      </c>
      <c r="L367" s="169" t="s">
        <v>1956</v>
      </c>
      <c r="P367"/>
      <c r="Q367"/>
    </row>
    <row r="368" spans="1:21" ht="17.25" customHeight="1" x14ac:dyDescent="0.25">
      <c r="A368" t="str">
        <f>'LEA Report Page'!$J$10</f>
        <v/>
      </c>
      <c r="B368" s="173">
        <f>'LEA Report Page'!$L$11</f>
        <v>45107</v>
      </c>
      <c r="C368" s="169" t="s">
        <v>1837</v>
      </c>
      <c r="D368" s="169" t="s">
        <v>1944</v>
      </c>
      <c r="E368" s="169" t="s">
        <v>1930</v>
      </c>
      <c r="F368" s="169" t="s">
        <v>1908</v>
      </c>
      <c r="G368" s="187">
        <f>'LEA Report Page'!K374</f>
        <v>0</v>
      </c>
      <c r="K368" s="169" t="s">
        <v>1961</v>
      </c>
      <c r="L368" s="169" t="s">
        <v>1957</v>
      </c>
      <c r="P368"/>
      <c r="Q368"/>
    </row>
    <row r="369" spans="1:17" ht="17.25" customHeight="1" x14ac:dyDescent="0.25">
      <c r="A369" t="str">
        <f>'LEA Report Page'!$J$10</f>
        <v/>
      </c>
      <c r="B369" s="173">
        <f>'LEA Report Page'!$L$11</f>
        <v>45107</v>
      </c>
      <c r="C369" s="169" t="s">
        <v>1837</v>
      </c>
      <c r="D369" s="169" t="s">
        <v>1944</v>
      </c>
      <c r="E369" s="169" t="s">
        <v>1930</v>
      </c>
      <c r="F369" s="169" t="s">
        <v>1908</v>
      </c>
      <c r="G369" s="187">
        <f>'LEA Report Page'!K375</f>
        <v>0</v>
      </c>
      <c r="K369" s="169" t="s">
        <v>1961</v>
      </c>
      <c r="L369" s="169" t="s">
        <v>1958</v>
      </c>
      <c r="P369"/>
      <c r="Q369"/>
    </row>
    <row r="370" spans="1:17" ht="17.25" customHeight="1" x14ac:dyDescent="0.25">
      <c r="A370" t="str">
        <f>'LEA Report Page'!$J$10</f>
        <v/>
      </c>
      <c r="B370" s="173">
        <f>'LEA Report Page'!$L$11</f>
        <v>45107</v>
      </c>
      <c r="C370" s="169" t="s">
        <v>1837</v>
      </c>
      <c r="D370" s="169" t="s">
        <v>1944</v>
      </c>
      <c r="E370" s="169" t="s">
        <v>1930</v>
      </c>
      <c r="F370" s="169" t="s">
        <v>1908</v>
      </c>
      <c r="G370" s="187">
        <f>'LEA Report Page'!K376</f>
        <v>0</v>
      </c>
      <c r="K370" s="169" t="s">
        <v>1961</v>
      </c>
      <c r="L370" s="169" t="s">
        <v>1959</v>
      </c>
      <c r="P370"/>
      <c r="Q370"/>
    </row>
    <row r="371" spans="1:17" ht="17.25" customHeight="1" x14ac:dyDescent="0.25">
      <c r="A371" t="str">
        <f>'LEA Report Page'!$J$10</f>
        <v/>
      </c>
      <c r="B371" s="173">
        <f>'LEA Report Page'!$L$11</f>
        <v>45107</v>
      </c>
      <c r="C371" s="169" t="s">
        <v>1837</v>
      </c>
      <c r="D371" s="169" t="s">
        <v>1944</v>
      </c>
      <c r="E371" s="169" t="s">
        <v>1930</v>
      </c>
      <c r="F371" s="169" t="s">
        <v>1908</v>
      </c>
      <c r="G371" s="187">
        <f>'LEA Report Page'!K377</f>
        <v>0</v>
      </c>
      <c r="K371" s="169" t="s">
        <v>1961</v>
      </c>
      <c r="L371" s="169" t="s">
        <v>1960</v>
      </c>
      <c r="P371"/>
      <c r="Q371"/>
    </row>
    <row r="372" spans="1:17" ht="17.25" customHeight="1" x14ac:dyDescent="0.25">
      <c r="A372" t="str">
        <f>'LEA Report Page'!$J$10</f>
        <v/>
      </c>
      <c r="B372" s="173">
        <f>'LEA Report Page'!$L$11</f>
        <v>45107</v>
      </c>
      <c r="C372" s="169" t="s">
        <v>1837</v>
      </c>
      <c r="D372" s="169" t="s">
        <v>1944</v>
      </c>
      <c r="E372" s="169" t="s">
        <v>1930</v>
      </c>
      <c r="F372" s="169" t="s">
        <v>1908</v>
      </c>
      <c r="G372" s="187">
        <f>'LEA Report Page'!K378</f>
        <v>0</v>
      </c>
      <c r="K372" s="169" t="s">
        <v>1961</v>
      </c>
      <c r="L372" s="169" t="s">
        <v>1896</v>
      </c>
      <c r="P372"/>
      <c r="Q372"/>
    </row>
    <row r="373" spans="1:17" ht="17.25" customHeight="1" x14ac:dyDescent="0.25">
      <c r="A373" t="str">
        <f>'LEA Report Page'!$J$10</f>
        <v/>
      </c>
      <c r="B373" s="173">
        <f>'LEA Report Page'!$L$11</f>
        <v>45107</v>
      </c>
      <c r="C373" s="169" t="s">
        <v>1837</v>
      </c>
      <c r="D373" s="169" t="s">
        <v>1944</v>
      </c>
      <c r="E373" s="169" t="s">
        <v>1931</v>
      </c>
      <c r="F373" s="169" t="s">
        <v>1836</v>
      </c>
      <c r="G373" s="175"/>
      <c r="J373" t="str">
        <f>'LEA Report Page'!L382</f>
        <v>N</v>
      </c>
      <c r="K373" s="169" t="s">
        <v>1945</v>
      </c>
      <c r="P373"/>
      <c r="Q373"/>
    </row>
    <row r="374" spans="1:17" ht="17.25" customHeight="1" x14ac:dyDescent="0.25">
      <c r="A374" t="str">
        <f>'LEA Report Page'!$J$10</f>
        <v/>
      </c>
      <c r="B374" s="173">
        <f>'LEA Report Page'!$L$11</f>
        <v>45107</v>
      </c>
      <c r="C374" s="169" t="s">
        <v>1837</v>
      </c>
      <c r="D374" s="169" t="s">
        <v>1944</v>
      </c>
      <c r="E374" s="169" t="s">
        <v>1931</v>
      </c>
      <c r="F374" s="169" t="s">
        <v>1836</v>
      </c>
      <c r="G374" s="175"/>
      <c r="J374" t="str">
        <f>'LEA Report Page'!L383</f>
        <v>N</v>
      </c>
      <c r="K374" s="169" t="s">
        <v>1946</v>
      </c>
      <c r="P374"/>
      <c r="Q374"/>
    </row>
    <row r="375" spans="1:17" ht="17.25" customHeight="1" x14ac:dyDescent="0.25">
      <c r="A375" t="str">
        <f>'LEA Report Page'!$J$10</f>
        <v/>
      </c>
      <c r="B375" s="173">
        <f>'LEA Report Page'!$L$11</f>
        <v>45107</v>
      </c>
      <c r="C375" s="169" t="s">
        <v>1837</v>
      </c>
      <c r="D375" s="169" t="s">
        <v>1944</v>
      </c>
      <c r="E375" s="169" t="s">
        <v>1931</v>
      </c>
      <c r="F375" s="169" t="s">
        <v>1908</v>
      </c>
      <c r="G375" s="187">
        <f>'LEA Report Page'!K384</f>
        <v>0</v>
      </c>
      <c r="K375" s="169" t="s">
        <v>1947</v>
      </c>
      <c r="P375"/>
      <c r="Q375"/>
    </row>
    <row r="376" spans="1:17" ht="17.25" customHeight="1" x14ac:dyDescent="0.25">
      <c r="A376" t="str">
        <f>'LEA Report Page'!$J$10</f>
        <v/>
      </c>
      <c r="B376" s="173">
        <f>'LEA Report Page'!$L$11</f>
        <v>45107</v>
      </c>
      <c r="C376" s="169" t="s">
        <v>1837</v>
      </c>
      <c r="D376" s="169" t="s">
        <v>1944</v>
      </c>
      <c r="E376" s="169" t="s">
        <v>1931</v>
      </c>
      <c r="F376" s="169" t="s">
        <v>1908</v>
      </c>
      <c r="G376" s="187">
        <f>'LEA Report Page'!K385</f>
        <v>0</v>
      </c>
      <c r="K376" s="169" t="s">
        <v>1948</v>
      </c>
      <c r="P376"/>
      <c r="Q376"/>
    </row>
    <row r="377" spans="1:17" ht="17.25" customHeight="1" x14ac:dyDescent="0.25">
      <c r="A377" t="str">
        <f>'LEA Report Page'!$J$10</f>
        <v/>
      </c>
      <c r="B377" s="173">
        <f>'LEA Report Page'!$L$11</f>
        <v>45107</v>
      </c>
      <c r="C377" s="169" t="s">
        <v>1837</v>
      </c>
      <c r="D377" s="169" t="s">
        <v>1944</v>
      </c>
      <c r="E377" s="169" t="s">
        <v>1931</v>
      </c>
      <c r="F377" s="169" t="s">
        <v>1908</v>
      </c>
      <c r="G377" s="187">
        <f>'LEA Report Page'!J389</f>
        <v>0</v>
      </c>
      <c r="K377" s="169" t="s">
        <v>1949</v>
      </c>
      <c r="L377" s="169" t="s">
        <v>1950</v>
      </c>
      <c r="P377"/>
      <c r="Q377"/>
    </row>
    <row r="378" spans="1:17" ht="17.25" customHeight="1" x14ac:dyDescent="0.25">
      <c r="A378" t="str">
        <f>'LEA Report Page'!$J$10</f>
        <v/>
      </c>
      <c r="B378" s="173">
        <f>'LEA Report Page'!$L$11</f>
        <v>45107</v>
      </c>
      <c r="C378" s="169" t="s">
        <v>1837</v>
      </c>
      <c r="D378" s="169" t="s">
        <v>1944</v>
      </c>
      <c r="E378" s="169" t="s">
        <v>1931</v>
      </c>
      <c r="F378" s="169" t="s">
        <v>1908</v>
      </c>
      <c r="G378" s="187">
        <f>'LEA Report Page'!J390</f>
        <v>0</v>
      </c>
      <c r="K378" s="169" t="s">
        <v>1949</v>
      </c>
      <c r="L378" s="169" t="s">
        <v>1922</v>
      </c>
      <c r="P378"/>
      <c r="Q378"/>
    </row>
    <row r="379" spans="1:17" ht="17.25" customHeight="1" x14ac:dyDescent="0.25">
      <c r="A379" t="str">
        <f>'LEA Report Page'!$J$10</f>
        <v/>
      </c>
      <c r="B379" s="173">
        <f>'LEA Report Page'!$L$11</f>
        <v>45107</v>
      </c>
      <c r="C379" s="169" t="s">
        <v>1837</v>
      </c>
      <c r="D379" s="169" t="s">
        <v>1944</v>
      </c>
      <c r="E379" s="169" t="s">
        <v>1931</v>
      </c>
      <c r="F379" s="169" t="s">
        <v>1908</v>
      </c>
      <c r="G379" s="187">
        <f>'LEA Report Page'!J391</f>
        <v>0</v>
      </c>
      <c r="K379" s="169" t="s">
        <v>1949</v>
      </c>
      <c r="L379" s="169" t="s">
        <v>1951</v>
      </c>
      <c r="P379"/>
      <c r="Q379"/>
    </row>
    <row r="380" spans="1:17" ht="17.25" customHeight="1" x14ac:dyDescent="0.25">
      <c r="A380" t="str">
        <f>'LEA Report Page'!$J$10</f>
        <v/>
      </c>
      <c r="B380" s="173">
        <f>'LEA Report Page'!$L$11</f>
        <v>45107</v>
      </c>
      <c r="C380" s="169" t="s">
        <v>1837</v>
      </c>
      <c r="D380" s="169" t="s">
        <v>1944</v>
      </c>
      <c r="E380" s="169" t="s">
        <v>1931</v>
      </c>
      <c r="F380" s="169" t="s">
        <v>1908</v>
      </c>
      <c r="G380" s="187">
        <f>'LEA Report Page'!J392</f>
        <v>0</v>
      </c>
      <c r="K380" s="169" t="s">
        <v>1949</v>
      </c>
      <c r="L380" s="169" t="s">
        <v>1952</v>
      </c>
      <c r="P380"/>
      <c r="Q380"/>
    </row>
    <row r="381" spans="1:17" ht="17.25" customHeight="1" x14ac:dyDescent="0.25">
      <c r="A381" t="str">
        <f>'LEA Report Page'!$J$10</f>
        <v/>
      </c>
      <c r="B381" s="173">
        <f>'LEA Report Page'!$L$11</f>
        <v>45107</v>
      </c>
      <c r="C381" s="169" t="s">
        <v>1837</v>
      </c>
      <c r="D381" s="169" t="s">
        <v>1944</v>
      </c>
      <c r="E381" s="169" t="s">
        <v>1931</v>
      </c>
      <c r="F381" s="169" t="s">
        <v>1908</v>
      </c>
      <c r="G381" s="187">
        <f>'LEA Report Page'!J393</f>
        <v>0</v>
      </c>
      <c r="K381" s="169" t="s">
        <v>1949</v>
      </c>
      <c r="L381" s="169" t="s">
        <v>1953</v>
      </c>
      <c r="P381"/>
      <c r="Q381"/>
    </row>
    <row r="382" spans="1:17" ht="17.25" customHeight="1" x14ac:dyDescent="0.25">
      <c r="A382" t="str">
        <f>'LEA Report Page'!$J$10</f>
        <v/>
      </c>
      <c r="B382" s="173">
        <f>'LEA Report Page'!$L$11</f>
        <v>45107</v>
      </c>
      <c r="C382" s="169" t="s">
        <v>1837</v>
      </c>
      <c r="D382" s="169" t="s">
        <v>1944</v>
      </c>
      <c r="E382" s="169" t="s">
        <v>1931</v>
      </c>
      <c r="F382" s="169" t="s">
        <v>1908</v>
      </c>
      <c r="G382" s="187">
        <f>'LEA Report Page'!J394</f>
        <v>0</v>
      </c>
      <c r="K382" s="169" t="s">
        <v>1949</v>
      </c>
      <c r="L382" s="169" t="s">
        <v>1954</v>
      </c>
      <c r="P382"/>
      <c r="Q382"/>
    </row>
    <row r="383" spans="1:17" ht="17.25" customHeight="1" x14ac:dyDescent="0.25">
      <c r="A383" t="str">
        <f>'LEA Report Page'!$J$10</f>
        <v/>
      </c>
      <c r="B383" s="173">
        <f>'LEA Report Page'!$L$11</f>
        <v>45107</v>
      </c>
      <c r="C383" s="169" t="s">
        <v>1837</v>
      </c>
      <c r="D383" s="169" t="s">
        <v>1944</v>
      </c>
      <c r="E383" s="169" t="s">
        <v>1931</v>
      </c>
      <c r="F383" s="169" t="s">
        <v>1908</v>
      </c>
      <c r="G383" s="187">
        <f>'LEA Report Page'!J395</f>
        <v>0</v>
      </c>
      <c r="K383" s="169" t="s">
        <v>1949</v>
      </c>
      <c r="L383" s="169" t="s">
        <v>1955</v>
      </c>
      <c r="P383"/>
      <c r="Q383"/>
    </row>
    <row r="384" spans="1:17" ht="17.25" customHeight="1" x14ac:dyDescent="0.25">
      <c r="A384" t="str">
        <f>'LEA Report Page'!$J$10</f>
        <v/>
      </c>
      <c r="B384" s="173">
        <f>'LEA Report Page'!$L$11</f>
        <v>45107</v>
      </c>
      <c r="C384" s="169" t="s">
        <v>1837</v>
      </c>
      <c r="D384" s="169" t="s">
        <v>1944</v>
      </c>
      <c r="E384" s="169" t="s">
        <v>1931</v>
      </c>
      <c r="F384" s="169" t="s">
        <v>1908</v>
      </c>
      <c r="G384" s="187">
        <f>'LEA Report Page'!J396</f>
        <v>0</v>
      </c>
      <c r="K384" s="169" t="s">
        <v>1949</v>
      </c>
      <c r="L384" s="169" t="s">
        <v>1985</v>
      </c>
      <c r="P384"/>
      <c r="Q384"/>
    </row>
    <row r="385" spans="1:21" ht="17.25" customHeight="1" x14ac:dyDescent="0.25">
      <c r="A385" t="str">
        <f>'LEA Report Page'!$J$10</f>
        <v/>
      </c>
      <c r="B385" s="173">
        <f>'LEA Report Page'!$L$11</f>
        <v>45107</v>
      </c>
      <c r="C385" s="169" t="s">
        <v>1837</v>
      </c>
      <c r="D385" s="169" t="s">
        <v>1944</v>
      </c>
      <c r="E385" s="169" t="s">
        <v>1931</v>
      </c>
      <c r="F385" s="169" t="s">
        <v>1908</v>
      </c>
      <c r="G385" s="187">
        <f>'LEA Report Page'!J397</f>
        <v>0</v>
      </c>
      <c r="K385" s="169" t="s">
        <v>1949</v>
      </c>
      <c r="L385" s="169" t="s">
        <v>1956</v>
      </c>
      <c r="P385"/>
      <c r="Q385"/>
    </row>
    <row r="386" spans="1:21" ht="17.25" customHeight="1" x14ac:dyDescent="0.25">
      <c r="A386" t="str">
        <f>'LEA Report Page'!$J$10</f>
        <v/>
      </c>
      <c r="B386" s="173">
        <f>'LEA Report Page'!$L$11</f>
        <v>45107</v>
      </c>
      <c r="C386" s="169" t="s">
        <v>1837</v>
      </c>
      <c r="D386" s="169" t="s">
        <v>1944</v>
      </c>
      <c r="E386" s="169" t="s">
        <v>1931</v>
      </c>
      <c r="F386" s="169" t="s">
        <v>1908</v>
      </c>
      <c r="G386" s="187">
        <f>'LEA Report Page'!J398</f>
        <v>0</v>
      </c>
      <c r="K386" s="169" t="s">
        <v>1949</v>
      </c>
      <c r="L386" s="169" t="s">
        <v>1957</v>
      </c>
      <c r="P386"/>
      <c r="Q386"/>
    </row>
    <row r="387" spans="1:21" ht="17.25" customHeight="1" x14ac:dyDescent="0.25">
      <c r="A387" t="str">
        <f>'LEA Report Page'!$J$10</f>
        <v/>
      </c>
      <c r="B387" s="173">
        <f>'LEA Report Page'!$L$11</f>
        <v>45107</v>
      </c>
      <c r="C387" s="169" t="s">
        <v>1837</v>
      </c>
      <c r="D387" s="169" t="s">
        <v>1944</v>
      </c>
      <c r="E387" s="169" t="s">
        <v>1931</v>
      </c>
      <c r="F387" s="169" t="s">
        <v>1908</v>
      </c>
      <c r="G387" s="187">
        <f>'LEA Report Page'!J399</f>
        <v>0</v>
      </c>
      <c r="K387" s="169" t="s">
        <v>1949</v>
      </c>
      <c r="L387" s="169" t="s">
        <v>1958</v>
      </c>
      <c r="P387"/>
      <c r="Q387"/>
    </row>
    <row r="388" spans="1:21" ht="17.25" customHeight="1" x14ac:dyDescent="0.25">
      <c r="A388" t="str">
        <f>'LEA Report Page'!$J$10</f>
        <v/>
      </c>
      <c r="B388" s="173">
        <f>'LEA Report Page'!$L$11</f>
        <v>45107</v>
      </c>
      <c r="C388" s="169" t="s">
        <v>1837</v>
      </c>
      <c r="D388" s="169" t="s">
        <v>1944</v>
      </c>
      <c r="E388" s="169" t="s">
        <v>1931</v>
      </c>
      <c r="F388" s="169" t="s">
        <v>1908</v>
      </c>
      <c r="G388" s="187">
        <f>'LEA Report Page'!J400</f>
        <v>0</v>
      </c>
      <c r="K388" s="169" t="s">
        <v>1949</v>
      </c>
      <c r="L388" s="169" t="s">
        <v>1959</v>
      </c>
      <c r="P388"/>
      <c r="Q388"/>
    </row>
    <row r="389" spans="1:21" ht="17.25" customHeight="1" x14ac:dyDescent="0.25">
      <c r="A389" t="str">
        <f>'LEA Report Page'!$J$10</f>
        <v/>
      </c>
      <c r="B389" s="173">
        <f>'LEA Report Page'!$L$11</f>
        <v>45107</v>
      </c>
      <c r="C389" s="169" t="s">
        <v>1837</v>
      </c>
      <c r="D389" s="169" t="s">
        <v>1944</v>
      </c>
      <c r="E389" s="169" t="s">
        <v>1931</v>
      </c>
      <c r="F389" s="169" t="s">
        <v>1908</v>
      </c>
      <c r="G389" s="187">
        <f>'LEA Report Page'!J401</f>
        <v>0</v>
      </c>
      <c r="K389" s="169" t="s">
        <v>1949</v>
      </c>
      <c r="L389" s="169" t="s">
        <v>1960</v>
      </c>
      <c r="P389"/>
      <c r="Q389"/>
    </row>
    <row r="390" spans="1:21" ht="17.25" customHeight="1" x14ac:dyDescent="0.25">
      <c r="A390" t="str">
        <f>'LEA Report Page'!$J$10</f>
        <v/>
      </c>
      <c r="B390" s="173">
        <f>'LEA Report Page'!$L$11</f>
        <v>45107</v>
      </c>
      <c r="C390" s="169" t="s">
        <v>1837</v>
      </c>
      <c r="D390" s="169" t="s">
        <v>1944</v>
      </c>
      <c r="E390" s="169" t="s">
        <v>1931</v>
      </c>
      <c r="F390" s="169" t="s">
        <v>1908</v>
      </c>
      <c r="G390" s="187">
        <f>'LEA Report Page'!J402</f>
        <v>0</v>
      </c>
      <c r="K390" s="169" t="s">
        <v>1949</v>
      </c>
      <c r="L390" s="169" t="s">
        <v>1896</v>
      </c>
      <c r="P390"/>
      <c r="Q390"/>
      <c r="U390" s="169">
        <f>'LEA Report Page'!C403</f>
        <v>0</v>
      </c>
    </row>
    <row r="391" spans="1:21" ht="17.25" customHeight="1" x14ac:dyDescent="0.25">
      <c r="A391" t="str">
        <f>'LEA Report Page'!$J$10</f>
        <v/>
      </c>
      <c r="B391" s="173">
        <f>'LEA Report Page'!$L$11</f>
        <v>45107</v>
      </c>
      <c r="C391" s="169" t="s">
        <v>1837</v>
      </c>
      <c r="D391" s="169" t="s">
        <v>1944</v>
      </c>
      <c r="E391" s="169" t="s">
        <v>1931</v>
      </c>
      <c r="F391" s="169" t="s">
        <v>1908</v>
      </c>
      <c r="G391" s="187">
        <f>'LEA Report Page'!K389</f>
        <v>0</v>
      </c>
      <c r="K391" s="169" t="s">
        <v>1961</v>
      </c>
      <c r="L391" s="169" t="s">
        <v>1950</v>
      </c>
      <c r="P391"/>
      <c r="Q391"/>
    </row>
    <row r="392" spans="1:21" ht="17.25" customHeight="1" x14ac:dyDescent="0.25">
      <c r="A392" t="str">
        <f>'LEA Report Page'!$J$10</f>
        <v/>
      </c>
      <c r="B392" s="173">
        <f>'LEA Report Page'!$L$11</f>
        <v>45107</v>
      </c>
      <c r="C392" s="169" t="s">
        <v>1837</v>
      </c>
      <c r="D392" s="169" t="s">
        <v>1944</v>
      </c>
      <c r="E392" s="169" t="s">
        <v>1931</v>
      </c>
      <c r="F392" s="169" t="s">
        <v>1908</v>
      </c>
      <c r="G392" s="187">
        <f>'LEA Report Page'!K390</f>
        <v>0</v>
      </c>
      <c r="K392" s="169" t="s">
        <v>1961</v>
      </c>
      <c r="L392" s="169" t="s">
        <v>1922</v>
      </c>
      <c r="P392"/>
      <c r="Q392"/>
    </row>
    <row r="393" spans="1:21" ht="17.25" customHeight="1" x14ac:dyDescent="0.25">
      <c r="A393" t="str">
        <f>'LEA Report Page'!$J$10</f>
        <v/>
      </c>
      <c r="B393" s="173">
        <f>'LEA Report Page'!$L$11</f>
        <v>45107</v>
      </c>
      <c r="C393" s="169" t="s">
        <v>1837</v>
      </c>
      <c r="D393" s="169" t="s">
        <v>1944</v>
      </c>
      <c r="E393" s="169" t="s">
        <v>1931</v>
      </c>
      <c r="F393" s="169" t="s">
        <v>1908</v>
      </c>
      <c r="G393" s="187">
        <f>'LEA Report Page'!K391</f>
        <v>0</v>
      </c>
      <c r="K393" s="169" t="s">
        <v>1961</v>
      </c>
      <c r="L393" s="169" t="s">
        <v>1951</v>
      </c>
      <c r="P393"/>
      <c r="Q393"/>
    </row>
    <row r="394" spans="1:21" ht="17.25" customHeight="1" x14ac:dyDescent="0.25">
      <c r="A394" t="str">
        <f>'LEA Report Page'!$J$10</f>
        <v/>
      </c>
      <c r="B394" s="173">
        <f>'LEA Report Page'!$L$11</f>
        <v>45107</v>
      </c>
      <c r="C394" s="169" t="s">
        <v>1837</v>
      </c>
      <c r="D394" s="169" t="s">
        <v>1944</v>
      </c>
      <c r="E394" s="169" t="s">
        <v>1931</v>
      </c>
      <c r="F394" s="169" t="s">
        <v>1908</v>
      </c>
      <c r="G394" s="187">
        <f>'LEA Report Page'!K392</f>
        <v>0</v>
      </c>
      <c r="K394" s="169" t="s">
        <v>1961</v>
      </c>
      <c r="L394" s="169" t="s">
        <v>1952</v>
      </c>
      <c r="P394"/>
      <c r="Q394"/>
    </row>
    <row r="395" spans="1:21" ht="17.25" customHeight="1" x14ac:dyDescent="0.25">
      <c r="A395" t="str">
        <f>'LEA Report Page'!$J$10</f>
        <v/>
      </c>
      <c r="B395" s="173">
        <f>'LEA Report Page'!$L$11</f>
        <v>45107</v>
      </c>
      <c r="C395" s="169" t="s">
        <v>1837</v>
      </c>
      <c r="D395" s="169" t="s">
        <v>1944</v>
      </c>
      <c r="E395" s="169" t="s">
        <v>1931</v>
      </c>
      <c r="F395" s="169" t="s">
        <v>1908</v>
      </c>
      <c r="G395" s="187">
        <f>'LEA Report Page'!K393</f>
        <v>0</v>
      </c>
      <c r="K395" s="169" t="s">
        <v>1961</v>
      </c>
      <c r="L395" s="169" t="s">
        <v>1953</v>
      </c>
      <c r="P395"/>
      <c r="Q395"/>
    </row>
    <row r="396" spans="1:21" ht="17.25" customHeight="1" x14ac:dyDescent="0.25">
      <c r="A396" t="str">
        <f>'LEA Report Page'!$J$10</f>
        <v/>
      </c>
      <c r="B396" s="173">
        <f>'LEA Report Page'!$L$11</f>
        <v>45107</v>
      </c>
      <c r="C396" s="169" t="s">
        <v>1837</v>
      </c>
      <c r="D396" s="169" t="s">
        <v>1944</v>
      </c>
      <c r="E396" s="169" t="s">
        <v>1931</v>
      </c>
      <c r="F396" s="169" t="s">
        <v>1908</v>
      </c>
      <c r="G396" s="187">
        <f>'LEA Report Page'!K394</f>
        <v>0</v>
      </c>
      <c r="K396" s="169" t="s">
        <v>1961</v>
      </c>
      <c r="L396" s="169" t="s">
        <v>1954</v>
      </c>
      <c r="P396"/>
      <c r="Q396"/>
    </row>
    <row r="397" spans="1:21" ht="17.25" customHeight="1" x14ac:dyDescent="0.25">
      <c r="A397" t="str">
        <f>'LEA Report Page'!$J$10</f>
        <v/>
      </c>
      <c r="B397" s="173">
        <f>'LEA Report Page'!$L$11</f>
        <v>45107</v>
      </c>
      <c r="C397" s="169" t="s">
        <v>1837</v>
      </c>
      <c r="D397" s="169" t="s">
        <v>1944</v>
      </c>
      <c r="E397" s="169" t="s">
        <v>1931</v>
      </c>
      <c r="F397" s="169" t="s">
        <v>1908</v>
      </c>
      <c r="G397" s="187">
        <f>'LEA Report Page'!K395</f>
        <v>0</v>
      </c>
      <c r="K397" s="169" t="s">
        <v>1961</v>
      </c>
      <c r="L397" s="169" t="s">
        <v>1955</v>
      </c>
      <c r="P397"/>
      <c r="Q397"/>
    </row>
    <row r="398" spans="1:21" ht="17.25" customHeight="1" x14ac:dyDescent="0.25">
      <c r="A398" t="str">
        <f>'LEA Report Page'!$J$10</f>
        <v/>
      </c>
      <c r="B398" s="173">
        <f>'LEA Report Page'!$L$11</f>
        <v>45107</v>
      </c>
      <c r="C398" s="169" t="s">
        <v>1837</v>
      </c>
      <c r="D398" s="169" t="s">
        <v>1944</v>
      </c>
      <c r="E398" s="169" t="s">
        <v>1931</v>
      </c>
      <c r="F398" s="169" t="s">
        <v>1908</v>
      </c>
      <c r="G398" s="187">
        <f>'LEA Report Page'!K396</f>
        <v>0</v>
      </c>
      <c r="K398" s="169" t="s">
        <v>1961</v>
      </c>
      <c r="L398" s="169" t="s">
        <v>1985</v>
      </c>
      <c r="P398"/>
      <c r="Q398"/>
    </row>
    <row r="399" spans="1:21" ht="17.25" customHeight="1" x14ac:dyDescent="0.25">
      <c r="A399" t="str">
        <f>'LEA Report Page'!$J$10</f>
        <v/>
      </c>
      <c r="B399" s="173">
        <f>'LEA Report Page'!$L$11</f>
        <v>45107</v>
      </c>
      <c r="C399" s="169" t="s">
        <v>1837</v>
      </c>
      <c r="D399" s="169" t="s">
        <v>1944</v>
      </c>
      <c r="E399" s="169" t="s">
        <v>1931</v>
      </c>
      <c r="F399" s="169" t="s">
        <v>1908</v>
      </c>
      <c r="G399" s="187">
        <f>'LEA Report Page'!K397</f>
        <v>0</v>
      </c>
      <c r="K399" s="169" t="s">
        <v>1961</v>
      </c>
      <c r="L399" s="169" t="s">
        <v>1956</v>
      </c>
      <c r="P399"/>
      <c r="Q399"/>
    </row>
    <row r="400" spans="1:21" ht="17.25" customHeight="1" x14ac:dyDescent="0.25">
      <c r="A400" t="str">
        <f>'LEA Report Page'!$J$10</f>
        <v/>
      </c>
      <c r="B400" s="173">
        <f>'LEA Report Page'!$L$11</f>
        <v>45107</v>
      </c>
      <c r="C400" s="169" t="s">
        <v>1837</v>
      </c>
      <c r="D400" s="169" t="s">
        <v>1944</v>
      </c>
      <c r="E400" s="169" t="s">
        <v>1931</v>
      </c>
      <c r="F400" s="169" t="s">
        <v>1908</v>
      </c>
      <c r="G400" s="187">
        <f>'LEA Report Page'!K398</f>
        <v>0</v>
      </c>
      <c r="K400" s="169" t="s">
        <v>1961</v>
      </c>
      <c r="L400" s="169" t="s">
        <v>1957</v>
      </c>
      <c r="P400"/>
      <c r="Q400"/>
    </row>
    <row r="401" spans="1:17" ht="17.25" customHeight="1" x14ac:dyDescent="0.25">
      <c r="A401" t="str">
        <f>'LEA Report Page'!$J$10</f>
        <v/>
      </c>
      <c r="B401" s="173">
        <f>'LEA Report Page'!$L$11</f>
        <v>45107</v>
      </c>
      <c r="C401" s="169" t="s">
        <v>1837</v>
      </c>
      <c r="D401" s="169" t="s">
        <v>1944</v>
      </c>
      <c r="E401" s="169" t="s">
        <v>1931</v>
      </c>
      <c r="F401" s="169" t="s">
        <v>1908</v>
      </c>
      <c r="G401" s="187">
        <f>'LEA Report Page'!K399</f>
        <v>0</v>
      </c>
      <c r="K401" s="169" t="s">
        <v>1961</v>
      </c>
      <c r="L401" s="169" t="s">
        <v>1958</v>
      </c>
      <c r="P401"/>
      <c r="Q401"/>
    </row>
    <row r="402" spans="1:17" ht="17.25" customHeight="1" x14ac:dyDescent="0.25">
      <c r="A402" t="str">
        <f>'LEA Report Page'!$J$10</f>
        <v/>
      </c>
      <c r="B402" s="173">
        <f>'LEA Report Page'!$L$11</f>
        <v>45107</v>
      </c>
      <c r="C402" s="169" t="s">
        <v>1837</v>
      </c>
      <c r="D402" s="169" t="s">
        <v>1944</v>
      </c>
      <c r="E402" s="169" t="s">
        <v>1931</v>
      </c>
      <c r="F402" s="169" t="s">
        <v>1908</v>
      </c>
      <c r="G402" s="187">
        <f>'LEA Report Page'!K400</f>
        <v>0</v>
      </c>
      <c r="K402" s="169" t="s">
        <v>1961</v>
      </c>
      <c r="L402" s="169" t="s">
        <v>1959</v>
      </c>
      <c r="P402"/>
      <c r="Q402"/>
    </row>
    <row r="403" spans="1:17" ht="17.25" customHeight="1" x14ac:dyDescent="0.25">
      <c r="A403" t="str">
        <f>'LEA Report Page'!$J$10</f>
        <v/>
      </c>
      <c r="B403" s="173">
        <f>'LEA Report Page'!$L$11</f>
        <v>45107</v>
      </c>
      <c r="C403" s="169" t="s">
        <v>1837</v>
      </c>
      <c r="D403" s="169" t="s">
        <v>1944</v>
      </c>
      <c r="E403" s="169" t="s">
        <v>1931</v>
      </c>
      <c r="F403" s="169" t="s">
        <v>1908</v>
      </c>
      <c r="G403" s="187">
        <f>'LEA Report Page'!K401</f>
        <v>0</v>
      </c>
      <c r="K403" s="169" t="s">
        <v>1961</v>
      </c>
      <c r="L403" s="169" t="s">
        <v>1960</v>
      </c>
      <c r="P403"/>
      <c r="Q403"/>
    </row>
    <row r="404" spans="1:17" ht="17.25" customHeight="1" x14ac:dyDescent="0.25">
      <c r="A404" t="str">
        <f>'LEA Report Page'!$J$10</f>
        <v/>
      </c>
      <c r="B404" s="173">
        <f>'LEA Report Page'!$L$11</f>
        <v>45107</v>
      </c>
      <c r="C404" s="169" t="s">
        <v>1837</v>
      </c>
      <c r="D404" s="169" t="s">
        <v>1944</v>
      </c>
      <c r="E404" s="169" t="s">
        <v>1931</v>
      </c>
      <c r="F404" s="169" t="s">
        <v>1908</v>
      </c>
      <c r="G404" s="187">
        <f>'LEA Report Page'!K402</f>
        <v>0</v>
      </c>
      <c r="K404" s="169" t="s">
        <v>1961</v>
      </c>
      <c r="L404" s="169" t="s">
        <v>1896</v>
      </c>
      <c r="P404"/>
      <c r="Q404"/>
    </row>
    <row r="405" spans="1:17" ht="17.25" customHeight="1" x14ac:dyDescent="0.25">
      <c r="A405" t="str">
        <f>'LEA Report Page'!$J$10</f>
        <v/>
      </c>
      <c r="B405" s="173">
        <f>'LEA Report Page'!$L$11</f>
        <v>45107</v>
      </c>
      <c r="C405" s="169" t="s">
        <v>1837</v>
      </c>
      <c r="D405" s="169" t="s">
        <v>1944</v>
      </c>
      <c r="E405" s="169" t="s">
        <v>1932</v>
      </c>
      <c r="F405" s="169" t="s">
        <v>1836</v>
      </c>
      <c r="G405" s="175"/>
      <c r="J405" t="str">
        <f>'LEA Report Page'!L406</f>
        <v>N</v>
      </c>
      <c r="K405" s="169" t="s">
        <v>1945</v>
      </c>
      <c r="P405"/>
      <c r="Q405"/>
    </row>
    <row r="406" spans="1:17" ht="17.25" customHeight="1" x14ac:dyDescent="0.25">
      <c r="A406" t="str">
        <f>'LEA Report Page'!$J$10</f>
        <v/>
      </c>
      <c r="B406" s="173">
        <f>'LEA Report Page'!$L$11</f>
        <v>45107</v>
      </c>
      <c r="C406" s="169" t="s">
        <v>1837</v>
      </c>
      <c r="D406" s="169" t="s">
        <v>1944</v>
      </c>
      <c r="E406" s="169" t="s">
        <v>1932</v>
      </c>
      <c r="F406" s="169" t="s">
        <v>1836</v>
      </c>
      <c r="G406" s="175"/>
      <c r="J406" t="str">
        <f>'LEA Report Page'!L407</f>
        <v>N</v>
      </c>
      <c r="K406" s="169" t="s">
        <v>1946</v>
      </c>
      <c r="P406"/>
      <c r="Q406"/>
    </row>
    <row r="407" spans="1:17" ht="17.25" customHeight="1" x14ac:dyDescent="0.25">
      <c r="A407" t="str">
        <f>'LEA Report Page'!$J$10</f>
        <v/>
      </c>
      <c r="B407" s="173">
        <f>'LEA Report Page'!$L$11</f>
        <v>45107</v>
      </c>
      <c r="C407" s="169" t="s">
        <v>1837</v>
      </c>
      <c r="D407" s="169" t="s">
        <v>1944</v>
      </c>
      <c r="E407" s="169" t="s">
        <v>1932</v>
      </c>
      <c r="F407" s="169" t="s">
        <v>1908</v>
      </c>
      <c r="G407" s="187">
        <f>'LEA Report Page'!K408</f>
        <v>0</v>
      </c>
      <c r="K407" s="169" t="s">
        <v>1947</v>
      </c>
      <c r="P407"/>
      <c r="Q407"/>
    </row>
    <row r="408" spans="1:17" ht="17.25" customHeight="1" x14ac:dyDescent="0.25">
      <c r="A408" t="str">
        <f>'LEA Report Page'!$J$10</f>
        <v/>
      </c>
      <c r="B408" s="173">
        <f>'LEA Report Page'!$L$11</f>
        <v>45107</v>
      </c>
      <c r="C408" s="169" t="s">
        <v>1837</v>
      </c>
      <c r="D408" s="169" t="s">
        <v>1944</v>
      </c>
      <c r="E408" s="169" t="s">
        <v>1932</v>
      </c>
      <c r="F408" s="169" t="s">
        <v>1908</v>
      </c>
      <c r="G408" s="187">
        <f>'LEA Report Page'!K409</f>
        <v>0</v>
      </c>
      <c r="K408" s="169" t="s">
        <v>1948</v>
      </c>
      <c r="P408"/>
      <c r="Q408"/>
    </row>
    <row r="409" spans="1:17" ht="17.25" customHeight="1" x14ac:dyDescent="0.25">
      <c r="A409" t="str">
        <f>'LEA Report Page'!$J$10</f>
        <v/>
      </c>
      <c r="B409" s="173">
        <f>'LEA Report Page'!$L$11</f>
        <v>45107</v>
      </c>
      <c r="C409" s="169" t="s">
        <v>1837</v>
      </c>
      <c r="D409" s="169" t="s">
        <v>1944</v>
      </c>
      <c r="E409" s="169" t="s">
        <v>1932</v>
      </c>
      <c r="F409" s="169" t="s">
        <v>1908</v>
      </c>
      <c r="G409" s="187">
        <f>'LEA Report Page'!J413</f>
        <v>0</v>
      </c>
      <c r="K409" s="169" t="s">
        <v>1949</v>
      </c>
      <c r="L409" s="169" t="s">
        <v>1950</v>
      </c>
      <c r="P409"/>
      <c r="Q409"/>
    </row>
    <row r="410" spans="1:17" ht="17.25" customHeight="1" x14ac:dyDescent="0.25">
      <c r="A410" t="str">
        <f>'LEA Report Page'!$J$10</f>
        <v/>
      </c>
      <c r="B410" s="173">
        <f>'LEA Report Page'!$L$11</f>
        <v>45107</v>
      </c>
      <c r="C410" s="169" t="s">
        <v>1837</v>
      </c>
      <c r="D410" s="169" t="s">
        <v>1944</v>
      </c>
      <c r="E410" s="169" t="s">
        <v>1932</v>
      </c>
      <c r="F410" s="169" t="s">
        <v>1908</v>
      </c>
      <c r="G410" s="187">
        <f>'LEA Report Page'!J414</f>
        <v>0</v>
      </c>
      <c r="K410" s="169" t="s">
        <v>1949</v>
      </c>
      <c r="L410" s="169" t="s">
        <v>1922</v>
      </c>
      <c r="P410"/>
      <c r="Q410"/>
    </row>
    <row r="411" spans="1:17" ht="17.25" customHeight="1" x14ac:dyDescent="0.25">
      <c r="A411" t="str">
        <f>'LEA Report Page'!$J$10</f>
        <v/>
      </c>
      <c r="B411" s="173">
        <f>'LEA Report Page'!$L$11</f>
        <v>45107</v>
      </c>
      <c r="C411" s="169" t="s">
        <v>1837</v>
      </c>
      <c r="D411" s="169" t="s">
        <v>1944</v>
      </c>
      <c r="E411" s="169" t="s">
        <v>1932</v>
      </c>
      <c r="F411" s="169" t="s">
        <v>1908</v>
      </c>
      <c r="G411" s="187">
        <f>'LEA Report Page'!J415</f>
        <v>0</v>
      </c>
      <c r="K411" s="169" t="s">
        <v>1949</v>
      </c>
      <c r="L411" s="169" t="s">
        <v>1951</v>
      </c>
      <c r="P411"/>
      <c r="Q411"/>
    </row>
    <row r="412" spans="1:17" ht="17.25" customHeight="1" x14ac:dyDescent="0.25">
      <c r="A412" t="str">
        <f>'LEA Report Page'!$J$10</f>
        <v/>
      </c>
      <c r="B412" s="173">
        <f>'LEA Report Page'!$L$11</f>
        <v>45107</v>
      </c>
      <c r="C412" s="169" t="s">
        <v>1837</v>
      </c>
      <c r="D412" s="169" t="s">
        <v>1944</v>
      </c>
      <c r="E412" s="169" t="s">
        <v>1932</v>
      </c>
      <c r="F412" s="169" t="s">
        <v>1908</v>
      </c>
      <c r="G412" s="187">
        <f>'LEA Report Page'!J416</f>
        <v>0</v>
      </c>
      <c r="K412" s="169" t="s">
        <v>1949</v>
      </c>
      <c r="L412" s="169" t="s">
        <v>1952</v>
      </c>
      <c r="P412"/>
      <c r="Q412"/>
    </row>
    <row r="413" spans="1:17" ht="17.25" customHeight="1" x14ac:dyDescent="0.25">
      <c r="A413" t="str">
        <f>'LEA Report Page'!$J$10</f>
        <v/>
      </c>
      <c r="B413" s="173">
        <f>'LEA Report Page'!$L$11</f>
        <v>45107</v>
      </c>
      <c r="C413" s="169" t="s">
        <v>1837</v>
      </c>
      <c r="D413" s="169" t="s">
        <v>1944</v>
      </c>
      <c r="E413" s="169" t="s">
        <v>1932</v>
      </c>
      <c r="F413" s="169" t="s">
        <v>1908</v>
      </c>
      <c r="G413" s="187">
        <f>'LEA Report Page'!J417</f>
        <v>0</v>
      </c>
      <c r="K413" s="169" t="s">
        <v>1949</v>
      </c>
      <c r="L413" s="169" t="s">
        <v>1953</v>
      </c>
      <c r="P413"/>
      <c r="Q413"/>
    </row>
    <row r="414" spans="1:17" ht="17.25" customHeight="1" x14ac:dyDescent="0.25">
      <c r="A414" t="str">
        <f>'LEA Report Page'!$J$10</f>
        <v/>
      </c>
      <c r="B414" s="173">
        <f>'LEA Report Page'!$L$11</f>
        <v>45107</v>
      </c>
      <c r="C414" s="169" t="s">
        <v>1837</v>
      </c>
      <c r="D414" s="169" t="s">
        <v>1944</v>
      </c>
      <c r="E414" s="169" t="s">
        <v>1932</v>
      </c>
      <c r="F414" s="169" t="s">
        <v>1908</v>
      </c>
      <c r="G414" s="187">
        <f>'LEA Report Page'!J418</f>
        <v>0</v>
      </c>
      <c r="K414" s="169" t="s">
        <v>1949</v>
      </c>
      <c r="L414" s="169" t="s">
        <v>1954</v>
      </c>
      <c r="P414"/>
      <c r="Q414"/>
    </row>
    <row r="415" spans="1:17" ht="17.25" customHeight="1" x14ac:dyDescent="0.25">
      <c r="A415" t="str">
        <f>'LEA Report Page'!$J$10</f>
        <v/>
      </c>
      <c r="B415" s="173">
        <f>'LEA Report Page'!$L$11</f>
        <v>45107</v>
      </c>
      <c r="C415" s="169" t="s">
        <v>1837</v>
      </c>
      <c r="D415" s="169" t="s">
        <v>1944</v>
      </c>
      <c r="E415" s="169" t="s">
        <v>1932</v>
      </c>
      <c r="F415" s="169" t="s">
        <v>1908</v>
      </c>
      <c r="G415" s="187">
        <f>'LEA Report Page'!J419</f>
        <v>0</v>
      </c>
      <c r="K415" s="169" t="s">
        <v>1949</v>
      </c>
      <c r="L415" s="169" t="s">
        <v>1955</v>
      </c>
      <c r="P415"/>
      <c r="Q415"/>
    </row>
    <row r="416" spans="1:17" ht="17.25" customHeight="1" x14ac:dyDescent="0.25">
      <c r="A416" t="str">
        <f>'LEA Report Page'!$J$10</f>
        <v/>
      </c>
      <c r="B416" s="173">
        <f>'LEA Report Page'!$L$11</f>
        <v>45107</v>
      </c>
      <c r="C416" s="169" t="s">
        <v>1837</v>
      </c>
      <c r="D416" s="169" t="s">
        <v>1944</v>
      </c>
      <c r="E416" s="169" t="s">
        <v>1932</v>
      </c>
      <c r="F416" s="169" t="s">
        <v>1908</v>
      </c>
      <c r="G416" s="187">
        <f>'LEA Report Page'!J420</f>
        <v>0</v>
      </c>
      <c r="K416" s="169" t="s">
        <v>1949</v>
      </c>
      <c r="L416" s="169" t="s">
        <v>1985</v>
      </c>
      <c r="P416"/>
      <c r="Q416"/>
    </row>
    <row r="417" spans="1:21" ht="17.25" customHeight="1" x14ac:dyDescent="0.25">
      <c r="A417" t="str">
        <f>'LEA Report Page'!$J$10</f>
        <v/>
      </c>
      <c r="B417" s="173">
        <f>'LEA Report Page'!$L$11</f>
        <v>45107</v>
      </c>
      <c r="C417" s="169" t="s">
        <v>1837</v>
      </c>
      <c r="D417" s="169" t="s">
        <v>1944</v>
      </c>
      <c r="E417" s="169" t="s">
        <v>1932</v>
      </c>
      <c r="F417" s="169" t="s">
        <v>1908</v>
      </c>
      <c r="G417" s="187">
        <f>'LEA Report Page'!J421</f>
        <v>0</v>
      </c>
      <c r="K417" s="169" t="s">
        <v>1949</v>
      </c>
      <c r="L417" s="169" t="s">
        <v>1956</v>
      </c>
      <c r="P417"/>
      <c r="Q417"/>
    </row>
    <row r="418" spans="1:21" ht="17.25" customHeight="1" x14ac:dyDescent="0.25">
      <c r="A418" t="str">
        <f>'LEA Report Page'!$J$10</f>
        <v/>
      </c>
      <c r="B418" s="173">
        <f>'LEA Report Page'!$L$11</f>
        <v>45107</v>
      </c>
      <c r="C418" s="169" t="s">
        <v>1837</v>
      </c>
      <c r="D418" s="169" t="s">
        <v>1944</v>
      </c>
      <c r="E418" s="169" t="s">
        <v>1932</v>
      </c>
      <c r="F418" s="169" t="s">
        <v>1908</v>
      </c>
      <c r="G418" s="187">
        <f>'LEA Report Page'!J422</f>
        <v>0</v>
      </c>
      <c r="K418" s="169" t="s">
        <v>1949</v>
      </c>
      <c r="L418" s="169" t="s">
        <v>1957</v>
      </c>
      <c r="P418"/>
      <c r="Q418"/>
    </row>
    <row r="419" spans="1:21" ht="17.25" customHeight="1" x14ac:dyDescent="0.25">
      <c r="A419" t="str">
        <f>'LEA Report Page'!$J$10</f>
        <v/>
      </c>
      <c r="B419" s="173">
        <f>'LEA Report Page'!$L$11</f>
        <v>45107</v>
      </c>
      <c r="C419" s="169" t="s">
        <v>1837</v>
      </c>
      <c r="D419" s="169" t="s">
        <v>1944</v>
      </c>
      <c r="E419" s="169" t="s">
        <v>1932</v>
      </c>
      <c r="F419" s="169" t="s">
        <v>1908</v>
      </c>
      <c r="G419" s="187">
        <f>'LEA Report Page'!J423</f>
        <v>0</v>
      </c>
      <c r="K419" s="169" t="s">
        <v>1949</v>
      </c>
      <c r="L419" s="169" t="s">
        <v>1958</v>
      </c>
      <c r="P419"/>
      <c r="Q419"/>
    </row>
    <row r="420" spans="1:21" ht="17.25" customHeight="1" x14ac:dyDescent="0.25">
      <c r="A420" t="str">
        <f>'LEA Report Page'!$J$10</f>
        <v/>
      </c>
      <c r="B420" s="173">
        <f>'LEA Report Page'!$L$11</f>
        <v>45107</v>
      </c>
      <c r="C420" s="169" t="s">
        <v>1837</v>
      </c>
      <c r="D420" s="169" t="s">
        <v>1944</v>
      </c>
      <c r="E420" s="169" t="s">
        <v>1932</v>
      </c>
      <c r="F420" s="169" t="s">
        <v>1908</v>
      </c>
      <c r="G420" s="187">
        <f>'LEA Report Page'!J424</f>
        <v>0</v>
      </c>
      <c r="K420" s="169" t="s">
        <v>1949</v>
      </c>
      <c r="L420" s="169" t="s">
        <v>1959</v>
      </c>
      <c r="P420"/>
      <c r="Q420"/>
    </row>
    <row r="421" spans="1:21" ht="17.25" customHeight="1" x14ac:dyDescent="0.25">
      <c r="A421" t="str">
        <f>'LEA Report Page'!$J$10</f>
        <v/>
      </c>
      <c r="B421" s="173">
        <f>'LEA Report Page'!$L$11</f>
        <v>45107</v>
      </c>
      <c r="C421" s="169" t="s">
        <v>1837</v>
      </c>
      <c r="D421" s="169" t="s">
        <v>1944</v>
      </c>
      <c r="E421" s="169" t="s">
        <v>1932</v>
      </c>
      <c r="F421" s="169" t="s">
        <v>1908</v>
      </c>
      <c r="G421" s="187">
        <f>'LEA Report Page'!J425</f>
        <v>0</v>
      </c>
      <c r="K421" s="169" t="s">
        <v>1949</v>
      </c>
      <c r="L421" s="169" t="s">
        <v>1960</v>
      </c>
      <c r="P421"/>
      <c r="Q421"/>
    </row>
    <row r="422" spans="1:21" ht="17.25" customHeight="1" x14ac:dyDescent="0.25">
      <c r="A422" t="str">
        <f>'LEA Report Page'!$J$10</f>
        <v/>
      </c>
      <c r="B422" s="173">
        <f>'LEA Report Page'!$L$11</f>
        <v>45107</v>
      </c>
      <c r="C422" s="169" t="s">
        <v>1837</v>
      </c>
      <c r="D422" s="169" t="s">
        <v>1944</v>
      </c>
      <c r="E422" s="169" t="s">
        <v>1932</v>
      </c>
      <c r="F422" s="169" t="s">
        <v>1908</v>
      </c>
      <c r="G422" s="187">
        <f>'LEA Report Page'!J426</f>
        <v>0</v>
      </c>
      <c r="K422" s="169" t="s">
        <v>1949</v>
      </c>
      <c r="L422" s="169" t="s">
        <v>1896</v>
      </c>
      <c r="P422"/>
      <c r="Q422"/>
      <c r="U422" s="169">
        <f>'LEA Report Page'!C427</f>
        <v>0</v>
      </c>
    </row>
    <row r="423" spans="1:21" ht="17.25" customHeight="1" x14ac:dyDescent="0.25">
      <c r="A423" t="str">
        <f>'LEA Report Page'!$J$10</f>
        <v/>
      </c>
      <c r="B423" s="173">
        <f>'LEA Report Page'!$L$11</f>
        <v>45107</v>
      </c>
      <c r="C423" s="169" t="s">
        <v>1837</v>
      </c>
      <c r="D423" s="169" t="s">
        <v>1944</v>
      </c>
      <c r="E423" s="169" t="s">
        <v>1932</v>
      </c>
      <c r="F423" s="169" t="s">
        <v>1908</v>
      </c>
      <c r="G423" s="187">
        <f>'LEA Report Page'!K413</f>
        <v>0</v>
      </c>
      <c r="K423" s="169" t="s">
        <v>1961</v>
      </c>
      <c r="L423" s="169" t="s">
        <v>1950</v>
      </c>
      <c r="P423"/>
      <c r="Q423"/>
    </row>
    <row r="424" spans="1:21" ht="17.25" customHeight="1" x14ac:dyDescent="0.25">
      <c r="A424" t="str">
        <f>'LEA Report Page'!$J$10</f>
        <v/>
      </c>
      <c r="B424" s="173">
        <f>'LEA Report Page'!$L$11</f>
        <v>45107</v>
      </c>
      <c r="C424" s="169" t="s">
        <v>1837</v>
      </c>
      <c r="D424" s="169" t="s">
        <v>1944</v>
      </c>
      <c r="E424" s="169" t="s">
        <v>1932</v>
      </c>
      <c r="F424" s="169" t="s">
        <v>1908</v>
      </c>
      <c r="G424" s="187">
        <f>'LEA Report Page'!K414</f>
        <v>0</v>
      </c>
      <c r="K424" s="169" t="s">
        <v>1961</v>
      </c>
      <c r="L424" s="169" t="s">
        <v>1922</v>
      </c>
      <c r="P424"/>
      <c r="Q424"/>
    </row>
    <row r="425" spans="1:21" ht="17.25" customHeight="1" x14ac:dyDescent="0.25">
      <c r="A425" t="str">
        <f>'LEA Report Page'!$J$10</f>
        <v/>
      </c>
      <c r="B425" s="173">
        <f>'LEA Report Page'!$L$11</f>
        <v>45107</v>
      </c>
      <c r="C425" s="169" t="s">
        <v>1837</v>
      </c>
      <c r="D425" s="169" t="s">
        <v>1944</v>
      </c>
      <c r="E425" s="169" t="s">
        <v>1932</v>
      </c>
      <c r="F425" s="169" t="s">
        <v>1908</v>
      </c>
      <c r="G425" s="187">
        <f>'LEA Report Page'!K415</f>
        <v>0</v>
      </c>
      <c r="K425" s="169" t="s">
        <v>1961</v>
      </c>
      <c r="L425" s="169" t="s">
        <v>1951</v>
      </c>
      <c r="P425"/>
      <c r="Q425"/>
    </row>
    <row r="426" spans="1:21" ht="17.25" customHeight="1" x14ac:dyDescent="0.25">
      <c r="A426" t="str">
        <f>'LEA Report Page'!$J$10</f>
        <v/>
      </c>
      <c r="B426" s="173">
        <f>'LEA Report Page'!$L$11</f>
        <v>45107</v>
      </c>
      <c r="C426" s="169" t="s">
        <v>1837</v>
      </c>
      <c r="D426" s="169" t="s">
        <v>1944</v>
      </c>
      <c r="E426" s="169" t="s">
        <v>1932</v>
      </c>
      <c r="F426" s="169" t="s">
        <v>1908</v>
      </c>
      <c r="G426" s="187">
        <f>'LEA Report Page'!K416</f>
        <v>0</v>
      </c>
      <c r="K426" s="169" t="s">
        <v>1961</v>
      </c>
      <c r="L426" s="169" t="s">
        <v>1952</v>
      </c>
      <c r="P426"/>
      <c r="Q426"/>
    </row>
    <row r="427" spans="1:21" ht="17.25" customHeight="1" x14ac:dyDescent="0.25">
      <c r="A427" t="str">
        <f>'LEA Report Page'!$J$10</f>
        <v/>
      </c>
      <c r="B427" s="173">
        <f>'LEA Report Page'!$L$11</f>
        <v>45107</v>
      </c>
      <c r="C427" s="169" t="s">
        <v>1837</v>
      </c>
      <c r="D427" s="169" t="s">
        <v>1944</v>
      </c>
      <c r="E427" s="169" t="s">
        <v>1932</v>
      </c>
      <c r="F427" s="169" t="s">
        <v>1908</v>
      </c>
      <c r="G427" s="187">
        <f>'LEA Report Page'!K417</f>
        <v>0</v>
      </c>
      <c r="K427" s="169" t="s">
        <v>1961</v>
      </c>
      <c r="L427" s="169" t="s">
        <v>1953</v>
      </c>
      <c r="P427"/>
      <c r="Q427"/>
    </row>
    <row r="428" spans="1:21" ht="17.25" customHeight="1" x14ac:dyDescent="0.25">
      <c r="A428" t="str">
        <f>'LEA Report Page'!$J$10</f>
        <v/>
      </c>
      <c r="B428" s="173">
        <f>'LEA Report Page'!$L$11</f>
        <v>45107</v>
      </c>
      <c r="C428" s="169" t="s">
        <v>1837</v>
      </c>
      <c r="D428" s="169" t="s">
        <v>1944</v>
      </c>
      <c r="E428" s="169" t="s">
        <v>1932</v>
      </c>
      <c r="F428" s="169" t="s">
        <v>1908</v>
      </c>
      <c r="G428" s="187">
        <f>'LEA Report Page'!K418</f>
        <v>0</v>
      </c>
      <c r="K428" s="169" t="s">
        <v>1961</v>
      </c>
      <c r="L428" s="169" t="s">
        <v>1954</v>
      </c>
      <c r="P428"/>
      <c r="Q428"/>
    </row>
    <row r="429" spans="1:21" ht="17.25" customHeight="1" x14ac:dyDescent="0.25">
      <c r="A429" t="str">
        <f>'LEA Report Page'!$J$10</f>
        <v/>
      </c>
      <c r="B429" s="173">
        <f>'LEA Report Page'!$L$11</f>
        <v>45107</v>
      </c>
      <c r="C429" s="169" t="s">
        <v>1837</v>
      </c>
      <c r="D429" s="169" t="s">
        <v>1944</v>
      </c>
      <c r="E429" s="169" t="s">
        <v>1932</v>
      </c>
      <c r="F429" s="169" t="s">
        <v>1908</v>
      </c>
      <c r="G429" s="187">
        <f>'LEA Report Page'!K419</f>
        <v>0</v>
      </c>
      <c r="K429" s="169" t="s">
        <v>1961</v>
      </c>
      <c r="L429" s="169" t="s">
        <v>1955</v>
      </c>
      <c r="P429"/>
      <c r="Q429"/>
    </row>
    <row r="430" spans="1:21" ht="17.25" customHeight="1" x14ac:dyDescent="0.25">
      <c r="A430" t="str">
        <f>'LEA Report Page'!$J$10</f>
        <v/>
      </c>
      <c r="B430" s="173">
        <f>'LEA Report Page'!$L$11</f>
        <v>45107</v>
      </c>
      <c r="C430" s="169" t="s">
        <v>1837</v>
      </c>
      <c r="D430" s="169" t="s">
        <v>1944</v>
      </c>
      <c r="E430" s="169" t="s">
        <v>1932</v>
      </c>
      <c r="F430" s="169" t="s">
        <v>1908</v>
      </c>
      <c r="G430" s="187">
        <f>'LEA Report Page'!K420</f>
        <v>0</v>
      </c>
      <c r="K430" s="169" t="s">
        <v>1961</v>
      </c>
      <c r="L430" s="169" t="s">
        <v>1985</v>
      </c>
      <c r="P430"/>
      <c r="Q430"/>
    </row>
    <row r="431" spans="1:21" ht="17.25" customHeight="1" x14ac:dyDescent="0.25">
      <c r="A431" t="str">
        <f>'LEA Report Page'!$J$10</f>
        <v/>
      </c>
      <c r="B431" s="173">
        <f>'LEA Report Page'!$L$11</f>
        <v>45107</v>
      </c>
      <c r="C431" s="169" t="s">
        <v>1837</v>
      </c>
      <c r="D431" s="169" t="s">
        <v>1944</v>
      </c>
      <c r="E431" s="169" t="s">
        <v>1932</v>
      </c>
      <c r="F431" s="169" t="s">
        <v>1908</v>
      </c>
      <c r="G431" s="187">
        <f>'LEA Report Page'!K421</f>
        <v>0</v>
      </c>
      <c r="K431" s="169" t="s">
        <v>1961</v>
      </c>
      <c r="L431" s="169" t="s">
        <v>1956</v>
      </c>
      <c r="P431"/>
      <c r="Q431"/>
    </row>
    <row r="432" spans="1:21" ht="17.25" customHeight="1" x14ac:dyDescent="0.25">
      <c r="A432" t="str">
        <f>'LEA Report Page'!$J$10</f>
        <v/>
      </c>
      <c r="B432" s="173">
        <f>'LEA Report Page'!$L$11</f>
        <v>45107</v>
      </c>
      <c r="C432" s="169" t="s">
        <v>1837</v>
      </c>
      <c r="D432" s="169" t="s">
        <v>1944</v>
      </c>
      <c r="E432" s="169" t="s">
        <v>1932</v>
      </c>
      <c r="F432" s="169" t="s">
        <v>1908</v>
      </c>
      <c r="G432" s="187">
        <f>'LEA Report Page'!K422</f>
        <v>0</v>
      </c>
      <c r="K432" s="169" t="s">
        <v>1961</v>
      </c>
      <c r="L432" s="169" t="s">
        <v>1957</v>
      </c>
      <c r="P432"/>
      <c r="Q432"/>
    </row>
    <row r="433" spans="1:17" ht="17.25" customHeight="1" x14ac:dyDescent="0.25">
      <c r="A433" t="str">
        <f>'LEA Report Page'!$J$10</f>
        <v/>
      </c>
      <c r="B433" s="173">
        <f>'LEA Report Page'!$L$11</f>
        <v>45107</v>
      </c>
      <c r="C433" s="169" t="s">
        <v>1837</v>
      </c>
      <c r="D433" s="169" t="s">
        <v>1944</v>
      </c>
      <c r="E433" s="169" t="s">
        <v>1932</v>
      </c>
      <c r="F433" s="169" t="s">
        <v>1908</v>
      </c>
      <c r="G433" s="187">
        <f>'LEA Report Page'!K423</f>
        <v>0</v>
      </c>
      <c r="K433" s="169" t="s">
        <v>1961</v>
      </c>
      <c r="L433" s="169" t="s">
        <v>1958</v>
      </c>
      <c r="P433"/>
      <c r="Q433"/>
    </row>
    <row r="434" spans="1:17" ht="17.25" customHeight="1" x14ac:dyDescent="0.25">
      <c r="A434" t="str">
        <f>'LEA Report Page'!$J$10</f>
        <v/>
      </c>
      <c r="B434" s="173">
        <f>'LEA Report Page'!$L$11</f>
        <v>45107</v>
      </c>
      <c r="C434" s="169" t="s">
        <v>1837</v>
      </c>
      <c r="D434" s="169" t="s">
        <v>1944</v>
      </c>
      <c r="E434" s="169" t="s">
        <v>1932</v>
      </c>
      <c r="F434" s="169" t="s">
        <v>1908</v>
      </c>
      <c r="G434" s="187">
        <f>'LEA Report Page'!K424</f>
        <v>0</v>
      </c>
      <c r="K434" s="169" t="s">
        <v>1961</v>
      </c>
      <c r="L434" s="169" t="s">
        <v>1959</v>
      </c>
      <c r="P434"/>
      <c r="Q434"/>
    </row>
    <row r="435" spans="1:17" ht="17.25" customHeight="1" x14ac:dyDescent="0.25">
      <c r="A435" t="str">
        <f>'LEA Report Page'!$J$10</f>
        <v/>
      </c>
      <c r="B435" s="173">
        <f>'LEA Report Page'!$L$11</f>
        <v>45107</v>
      </c>
      <c r="C435" s="169" t="s">
        <v>1837</v>
      </c>
      <c r="D435" s="169" t="s">
        <v>1944</v>
      </c>
      <c r="E435" s="169" t="s">
        <v>1932</v>
      </c>
      <c r="F435" s="169" t="s">
        <v>1908</v>
      </c>
      <c r="G435" s="187">
        <f>'LEA Report Page'!K425</f>
        <v>0</v>
      </c>
      <c r="K435" s="169" t="s">
        <v>1961</v>
      </c>
      <c r="L435" s="169" t="s">
        <v>1960</v>
      </c>
      <c r="P435"/>
      <c r="Q435"/>
    </row>
    <row r="436" spans="1:17" ht="17.25" customHeight="1" x14ac:dyDescent="0.25">
      <c r="A436" t="str">
        <f>'LEA Report Page'!$J$10</f>
        <v/>
      </c>
      <c r="B436" s="173">
        <f>'LEA Report Page'!$L$11</f>
        <v>45107</v>
      </c>
      <c r="C436" s="169" t="s">
        <v>1837</v>
      </c>
      <c r="D436" s="169" t="s">
        <v>1944</v>
      </c>
      <c r="E436" s="169" t="s">
        <v>1932</v>
      </c>
      <c r="F436" s="169" t="s">
        <v>1908</v>
      </c>
      <c r="G436" s="187">
        <f>'LEA Report Page'!K426</f>
        <v>0</v>
      </c>
      <c r="K436" s="169" t="s">
        <v>1961</v>
      </c>
      <c r="L436" s="169" t="s">
        <v>1896</v>
      </c>
      <c r="P436"/>
      <c r="Q436"/>
    </row>
    <row r="437" spans="1:17" ht="17.25" customHeight="1" x14ac:dyDescent="0.25">
      <c r="A437" t="str">
        <f>'LEA Report Page'!$J$10</f>
        <v/>
      </c>
      <c r="B437" s="173">
        <f>'LEA Report Page'!$L$11</f>
        <v>45107</v>
      </c>
      <c r="C437" s="169" t="s">
        <v>1837</v>
      </c>
      <c r="D437" s="169" t="s">
        <v>1944</v>
      </c>
      <c r="E437" s="169" t="s">
        <v>1933</v>
      </c>
      <c r="F437" s="169" t="s">
        <v>1836</v>
      </c>
      <c r="G437" s="175"/>
      <c r="J437" t="str">
        <f>'LEA Report Page'!L430</f>
        <v>N</v>
      </c>
      <c r="K437" s="169" t="s">
        <v>1945</v>
      </c>
      <c r="P437"/>
      <c r="Q437"/>
    </row>
    <row r="438" spans="1:17" ht="17.25" customHeight="1" x14ac:dyDescent="0.25">
      <c r="A438" t="str">
        <f>'LEA Report Page'!$J$10</f>
        <v/>
      </c>
      <c r="B438" s="173">
        <f>'LEA Report Page'!$L$11</f>
        <v>45107</v>
      </c>
      <c r="C438" s="169" t="s">
        <v>1837</v>
      </c>
      <c r="D438" s="169" t="s">
        <v>1944</v>
      </c>
      <c r="E438" s="169" t="s">
        <v>1933</v>
      </c>
      <c r="F438" s="169" t="s">
        <v>1836</v>
      </c>
      <c r="G438" s="175"/>
      <c r="J438" t="str">
        <f>'LEA Report Page'!L431</f>
        <v>N</v>
      </c>
      <c r="K438" s="169" t="s">
        <v>1946</v>
      </c>
      <c r="P438"/>
      <c r="Q438"/>
    </row>
    <row r="439" spans="1:17" ht="17.25" customHeight="1" x14ac:dyDescent="0.25">
      <c r="A439" t="str">
        <f>'LEA Report Page'!$J$10</f>
        <v/>
      </c>
      <c r="B439" s="173">
        <f>'LEA Report Page'!$L$11</f>
        <v>45107</v>
      </c>
      <c r="C439" s="169" t="s">
        <v>1837</v>
      </c>
      <c r="D439" s="169" t="s">
        <v>1944</v>
      </c>
      <c r="E439" s="169" t="s">
        <v>1933</v>
      </c>
      <c r="F439" s="169" t="s">
        <v>1908</v>
      </c>
      <c r="G439" s="187">
        <f>'LEA Report Page'!K432</f>
        <v>0</v>
      </c>
      <c r="K439" s="169" t="s">
        <v>1947</v>
      </c>
      <c r="P439"/>
      <c r="Q439"/>
    </row>
    <row r="440" spans="1:17" ht="17.25" customHeight="1" x14ac:dyDescent="0.25">
      <c r="A440" t="str">
        <f>'LEA Report Page'!$J$10</f>
        <v/>
      </c>
      <c r="B440" s="173">
        <f>'LEA Report Page'!$L$11</f>
        <v>45107</v>
      </c>
      <c r="C440" s="169" t="s">
        <v>1837</v>
      </c>
      <c r="D440" s="169" t="s">
        <v>1944</v>
      </c>
      <c r="E440" s="169" t="s">
        <v>1933</v>
      </c>
      <c r="F440" s="169" t="s">
        <v>1908</v>
      </c>
      <c r="G440" s="187">
        <f>'LEA Report Page'!K433</f>
        <v>0</v>
      </c>
      <c r="K440" s="169" t="s">
        <v>1948</v>
      </c>
      <c r="P440"/>
      <c r="Q440"/>
    </row>
    <row r="441" spans="1:17" ht="17.25" customHeight="1" x14ac:dyDescent="0.25">
      <c r="A441" t="str">
        <f>'LEA Report Page'!$J$10</f>
        <v/>
      </c>
      <c r="B441" s="173">
        <f>'LEA Report Page'!$L$11</f>
        <v>45107</v>
      </c>
      <c r="C441" s="169" t="s">
        <v>1837</v>
      </c>
      <c r="D441" s="169" t="s">
        <v>1944</v>
      </c>
      <c r="E441" s="169" t="s">
        <v>1933</v>
      </c>
      <c r="F441" s="169" t="s">
        <v>1908</v>
      </c>
      <c r="G441" s="187">
        <f>'LEA Report Page'!J437</f>
        <v>0</v>
      </c>
      <c r="K441" s="169" t="s">
        <v>1949</v>
      </c>
      <c r="L441" s="169" t="s">
        <v>1950</v>
      </c>
      <c r="P441"/>
      <c r="Q441"/>
    </row>
    <row r="442" spans="1:17" ht="17.25" customHeight="1" x14ac:dyDescent="0.25">
      <c r="A442" t="str">
        <f>'LEA Report Page'!$J$10</f>
        <v/>
      </c>
      <c r="B442" s="173">
        <f>'LEA Report Page'!$L$11</f>
        <v>45107</v>
      </c>
      <c r="C442" s="169" t="s">
        <v>1837</v>
      </c>
      <c r="D442" s="169" t="s">
        <v>1944</v>
      </c>
      <c r="E442" s="169" t="s">
        <v>1933</v>
      </c>
      <c r="F442" s="169" t="s">
        <v>1908</v>
      </c>
      <c r="G442" s="187">
        <f>'LEA Report Page'!J438</f>
        <v>0</v>
      </c>
      <c r="K442" s="169" t="s">
        <v>1949</v>
      </c>
      <c r="L442" s="169" t="s">
        <v>1922</v>
      </c>
      <c r="P442"/>
      <c r="Q442"/>
    </row>
    <row r="443" spans="1:17" ht="17.25" customHeight="1" x14ac:dyDescent="0.25">
      <c r="A443" t="str">
        <f>'LEA Report Page'!$J$10</f>
        <v/>
      </c>
      <c r="B443" s="173">
        <f>'LEA Report Page'!$L$11</f>
        <v>45107</v>
      </c>
      <c r="C443" s="169" t="s">
        <v>1837</v>
      </c>
      <c r="D443" s="169" t="s">
        <v>1944</v>
      </c>
      <c r="E443" s="169" t="s">
        <v>1933</v>
      </c>
      <c r="F443" s="169" t="s">
        <v>1908</v>
      </c>
      <c r="G443" s="187">
        <f>'LEA Report Page'!J439</f>
        <v>0</v>
      </c>
      <c r="K443" s="169" t="s">
        <v>1949</v>
      </c>
      <c r="L443" s="169" t="s">
        <v>1951</v>
      </c>
      <c r="P443"/>
      <c r="Q443"/>
    </row>
    <row r="444" spans="1:17" ht="17.25" customHeight="1" x14ac:dyDescent="0.25">
      <c r="A444" t="str">
        <f>'LEA Report Page'!$J$10</f>
        <v/>
      </c>
      <c r="B444" s="173">
        <f>'LEA Report Page'!$L$11</f>
        <v>45107</v>
      </c>
      <c r="C444" s="169" t="s">
        <v>1837</v>
      </c>
      <c r="D444" s="169" t="s">
        <v>1944</v>
      </c>
      <c r="E444" s="169" t="s">
        <v>1933</v>
      </c>
      <c r="F444" s="169" t="s">
        <v>1908</v>
      </c>
      <c r="G444" s="187">
        <f>'LEA Report Page'!J440</f>
        <v>0</v>
      </c>
      <c r="K444" s="169" t="s">
        <v>1949</v>
      </c>
      <c r="L444" s="169" t="s">
        <v>1952</v>
      </c>
      <c r="P444"/>
      <c r="Q444"/>
    </row>
    <row r="445" spans="1:17" ht="17.25" customHeight="1" x14ac:dyDescent="0.25">
      <c r="A445" t="str">
        <f>'LEA Report Page'!$J$10</f>
        <v/>
      </c>
      <c r="B445" s="173">
        <f>'LEA Report Page'!$L$11</f>
        <v>45107</v>
      </c>
      <c r="C445" s="169" t="s">
        <v>1837</v>
      </c>
      <c r="D445" s="169" t="s">
        <v>1944</v>
      </c>
      <c r="E445" s="169" t="s">
        <v>1933</v>
      </c>
      <c r="F445" s="169" t="s">
        <v>1908</v>
      </c>
      <c r="G445" s="187">
        <f>'LEA Report Page'!J441</f>
        <v>0</v>
      </c>
      <c r="K445" s="169" t="s">
        <v>1949</v>
      </c>
      <c r="L445" s="169" t="s">
        <v>1953</v>
      </c>
      <c r="P445"/>
      <c r="Q445"/>
    </row>
    <row r="446" spans="1:17" ht="17.25" customHeight="1" x14ac:dyDescent="0.25">
      <c r="A446" t="str">
        <f>'LEA Report Page'!$J$10</f>
        <v/>
      </c>
      <c r="B446" s="173">
        <f>'LEA Report Page'!$L$11</f>
        <v>45107</v>
      </c>
      <c r="C446" s="169" t="s">
        <v>1837</v>
      </c>
      <c r="D446" s="169" t="s">
        <v>1944</v>
      </c>
      <c r="E446" s="169" t="s">
        <v>1933</v>
      </c>
      <c r="F446" s="169" t="s">
        <v>1908</v>
      </c>
      <c r="G446" s="187">
        <f>'LEA Report Page'!J442</f>
        <v>0</v>
      </c>
      <c r="K446" s="169" t="s">
        <v>1949</v>
      </c>
      <c r="L446" s="169" t="s">
        <v>1954</v>
      </c>
      <c r="P446"/>
      <c r="Q446"/>
    </row>
    <row r="447" spans="1:17" ht="17.25" customHeight="1" x14ac:dyDescent="0.25">
      <c r="A447" t="str">
        <f>'LEA Report Page'!$J$10</f>
        <v/>
      </c>
      <c r="B447" s="173">
        <f>'LEA Report Page'!$L$11</f>
        <v>45107</v>
      </c>
      <c r="C447" s="169" t="s">
        <v>1837</v>
      </c>
      <c r="D447" s="169" t="s">
        <v>1944</v>
      </c>
      <c r="E447" s="169" t="s">
        <v>1933</v>
      </c>
      <c r="F447" s="169" t="s">
        <v>1908</v>
      </c>
      <c r="G447" s="187">
        <f>'LEA Report Page'!J443</f>
        <v>0</v>
      </c>
      <c r="K447" s="169" t="s">
        <v>1949</v>
      </c>
      <c r="L447" s="169" t="s">
        <v>1955</v>
      </c>
      <c r="P447"/>
      <c r="Q447"/>
    </row>
    <row r="448" spans="1:17" ht="17.25" customHeight="1" x14ac:dyDescent="0.25">
      <c r="A448" t="str">
        <f>'LEA Report Page'!$J$10</f>
        <v/>
      </c>
      <c r="B448" s="173">
        <f>'LEA Report Page'!$L$11</f>
        <v>45107</v>
      </c>
      <c r="C448" s="169" t="s">
        <v>1837</v>
      </c>
      <c r="D448" s="169" t="s">
        <v>1944</v>
      </c>
      <c r="E448" s="169" t="s">
        <v>1933</v>
      </c>
      <c r="F448" s="169" t="s">
        <v>1908</v>
      </c>
      <c r="G448" s="187">
        <f>'LEA Report Page'!J444</f>
        <v>0</v>
      </c>
      <c r="K448" s="169" t="s">
        <v>1949</v>
      </c>
      <c r="L448" s="169" t="s">
        <v>1985</v>
      </c>
      <c r="P448"/>
      <c r="Q448"/>
    </row>
    <row r="449" spans="1:21" ht="17.25" customHeight="1" x14ac:dyDescent="0.25">
      <c r="A449" t="str">
        <f>'LEA Report Page'!$J$10</f>
        <v/>
      </c>
      <c r="B449" s="173">
        <f>'LEA Report Page'!$L$11</f>
        <v>45107</v>
      </c>
      <c r="C449" s="169" t="s">
        <v>1837</v>
      </c>
      <c r="D449" s="169" t="s">
        <v>1944</v>
      </c>
      <c r="E449" s="169" t="s">
        <v>1933</v>
      </c>
      <c r="F449" s="169" t="s">
        <v>1908</v>
      </c>
      <c r="G449" s="187">
        <f>'LEA Report Page'!J445</f>
        <v>0</v>
      </c>
      <c r="K449" s="169" t="s">
        <v>1949</v>
      </c>
      <c r="L449" s="169" t="s">
        <v>1956</v>
      </c>
      <c r="P449"/>
      <c r="Q449"/>
    </row>
    <row r="450" spans="1:21" ht="17.25" customHeight="1" x14ac:dyDescent="0.25">
      <c r="A450" t="str">
        <f>'LEA Report Page'!$J$10</f>
        <v/>
      </c>
      <c r="B450" s="173">
        <f>'LEA Report Page'!$L$11</f>
        <v>45107</v>
      </c>
      <c r="C450" s="169" t="s">
        <v>1837</v>
      </c>
      <c r="D450" s="169" t="s">
        <v>1944</v>
      </c>
      <c r="E450" s="169" t="s">
        <v>1933</v>
      </c>
      <c r="F450" s="169" t="s">
        <v>1908</v>
      </c>
      <c r="G450" s="187">
        <f>'LEA Report Page'!J446</f>
        <v>0</v>
      </c>
      <c r="K450" s="169" t="s">
        <v>1949</v>
      </c>
      <c r="L450" s="169" t="s">
        <v>1957</v>
      </c>
      <c r="P450"/>
      <c r="Q450"/>
    </row>
    <row r="451" spans="1:21" ht="17.25" customHeight="1" x14ac:dyDescent="0.25">
      <c r="A451" t="str">
        <f>'LEA Report Page'!$J$10</f>
        <v/>
      </c>
      <c r="B451" s="173">
        <f>'LEA Report Page'!$L$11</f>
        <v>45107</v>
      </c>
      <c r="C451" s="169" t="s">
        <v>1837</v>
      </c>
      <c r="D451" s="169" t="s">
        <v>1944</v>
      </c>
      <c r="E451" s="169" t="s">
        <v>1933</v>
      </c>
      <c r="F451" s="169" t="s">
        <v>1908</v>
      </c>
      <c r="G451" s="187">
        <f>'LEA Report Page'!J447</f>
        <v>0</v>
      </c>
      <c r="K451" s="169" t="s">
        <v>1949</v>
      </c>
      <c r="L451" s="169" t="s">
        <v>1958</v>
      </c>
      <c r="P451"/>
      <c r="Q451"/>
    </row>
    <row r="452" spans="1:21" ht="17.25" customHeight="1" x14ac:dyDescent="0.25">
      <c r="A452" t="str">
        <f>'LEA Report Page'!$J$10</f>
        <v/>
      </c>
      <c r="B452" s="173">
        <f>'LEA Report Page'!$L$11</f>
        <v>45107</v>
      </c>
      <c r="C452" s="169" t="s">
        <v>1837</v>
      </c>
      <c r="D452" s="169" t="s">
        <v>1944</v>
      </c>
      <c r="E452" s="169" t="s">
        <v>1933</v>
      </c>
      <c r="F452" s="169" t="s">
        <v>1908</v>
      </c>
      <c r="G452" s="187">
        <f>'LEA Report Page'!J448</f>
        <v>0</v>
      </c>
      <c r="K452" s="169" t="s">
        <v>1949</v>
      </c>
      <c r="L452" s="169" t="s">
        <v>1959</v>
      </c>
      <c r="P452"/>
      <c r="Q452"/>
    </row>
    <row r="453" spans="1:21" ht="17.25" customHeight="1" x14ac:dyDescent="0.25">
      <c r="A453" t="str">
        <f>'LEA Report Page'!$J$10</f>
        <v/>
      </c>
      <c r="B453" s="173">
        <f>'LEA Report Page'!$L$11</f>
        <v>45107</v>
      </c>
      <c r="C453" s="169" t="s">
        <v>1837</v>
      </c>
      <c r="D453" s="169" t="s">
        <v>1944</v>
      </c>
      <c r="E453" s="169" t="s">
        <v>1933</v>
      </c>
      <c r="F453" s="169" t="s">
        <v>1908</v>
      </c>
      <c r="G453" s="187">
        <f>'LEA Report Page'!J449</f>
        <v>0</v>
      </c>
      <c r="K453" s="169" t="s">
        <v>1949</v>
      </c>
      <c r="L453" s="169" t="s">
        <v>1960</v>
      </c>
      <c r="P453"/>
      <c r="Q453"/>
    </row>
    <row r="454" spans="1:21" ht="17.25" customHeight="1" x14ac:dyDescent="0.25">
      <c r="A454" t="str">
        <f>'LEA Report Page'!$J$10</f>
        <v/>
      </c>
      <c r="B454" s="173">
        <f>'LEA Report Page'!$L$11</f>
        <v>45107</v>
      </c>
      <c r="C454" s="169" t="s">
        <v>1837</v>
      </c>
      <c r="D454" s="169" t="s">
        <v>1944</v>
      </c>
      <c r="E454" s="169" t="s">
        <v>1933</v>
      </c>
      <c r="F454" s="169" t="s">
        <v>1908</v>
      </c>
      <c r="G454" s="187">
        <f>'LEA Report Page'!J450</f>
        <v>0</v>
      </c>
      <c r="K454" s="169" t="s">
        <v>1949</v>
      </c>
      <c r="L454" s="169" t="s">
        <v>1896</v>
      </c>
      <c r="P454"/>
      <c r="Q454"/>
      <c r="U454" s="169">
        <f>'LEA Report Page'!C451</f>
        <v>0</v>
      </c>
    </row>
    <row r="455" spans="1:21" ht="17.25" customHeight="1" x14ac:dyDescent="0.25">
      <c r="A455" t="str">
        <f>'LEA Report Page'!$J$10</f>
        <v/>
      </c>
      <c r="B455" s="173">
        <f>'LEA Report Page'!$L$11</f>
        <v>45107</v>
      </c>
      <c r="C455" s="169" t="s">
        <v>1837</v>
      </c>
      <c r="D455" s="169" t="s">
        <v>1944</v>
      </c>
      <c r="E455" s="169" t="s">
        <v>1933</v>
      </c>
      <c r="F455" s="169" t="s">
        <v>1908</v>
      </c>
      <c r="G455" s="187">
        <f>'LEA Report Page'!K437</f>
        <v>0</v>
      </c>
      <c r="K455" s="169" t="s">
        <v>1961</v>
      </c>
      <c r="L455" s="169" t="s">
        <v>1950</v>
      </c>
      <c r="P455"/>
      <c r="Q455"/>
    </row>
    <row r="456" spans="1:21" ht="17.25" customHeight="1" x14ac:dyDescent="0.25">
      <c r="A456" t="str">
        <f>'LEA Report Page'!$J$10</f>
        <v/>
      </c>
      <c r="B456" s="173">
        <f>'LEA Report Page'!$L$11</f>
        <v>45107</v>
      </c>
      <c r="C456" s="169" t="s">
        <v>1837</v>
      </c>
      <c r="D456" s="169" t="s">
        <v>1944</v>
      </c>
      <c r="E456" s="169" t="s">
        <v>1933</v>
      </c>
      <c r="F456" s="169" t="s">
        <v>1908</v>
      </c>
      <c r="G456" s="187">
        <f>'LEA Report Page'!K438</f>
        <v>0</v>
      </c>
      <c r="K456" s="169" t="s">
        <v>1961</v>
      </c>
      <c r="L456" s="169" t="s">
        <v>1922</v>
      </c>
      <c r="P456"/>
      <c r="Q456"/>
    </row>
    <row r="457" spans="1:21" x14ac:dyDescent="0.25">
      <c r="A457" t="str">
        <f>'LEA Report Page'!$J$10</f>
        <v/>
      </c>
      <c r="B457" s="173">
        <f>'LEA Report Page'!$L$11</f>
        <v>45107</v>
      </c>
      <c r="C457" s="169" t="s">
        <v>1837</v>
      </c>
      <c r="D457" s="169" t="s">
        <v>1944</v>
      </c>
      <c r="E457" s="169" t="s">
        <v>1933</v>
      </c>
      <c r="F457" s="169" t="s">
        <v>1908</v>
      </c>
      <c r="G457" s="187">
        <f>'LEA Report Page'!K439</f>
        <v>0</v>
      </c>
      <c r="K457" s="169" t="s">
        <v>1961</v>
      </c>
      <c r="L457" s="169" t="s">
        <v>1951</v>
      </c>
      <c r="P457"/>
      <c r="Q457"/>
    </row>
    <row r="458" spans="1:21" x14ac:dyDescent="0.25">
      <c r="A458" t="str">
        <f>'LEA Report Page'!$J$10</f>
        <v/>
      </c>
      <c r="B458" s="173">
        <f>'LEA Report Page'!$L$11</f>
        <v>45107</v>
      </c>
      <c r="C458" s="169" t="s">
        <v>1837</v>
      </c>
      <c r="D458" s="169" t="s">
        <v>1944</v>
      </c>
      <c r="E458" s="169" t="s">
        <v>1933</v>
      </c>
      <c r="F458" s="169" t="s">
        <v>1908</v>
      </c>
      <c r="G458" s="187">
        <f>'LEA Report Page'!K440</f>
        <v>0</v>
      </c>
      <c r="K458" s="169" t="s">
        <v>1961</v>
      </c>
      <c r="L458" s="169" t="s">
        <v>1952</v>
      </c>
      <c r="P458"/>
      <c r="Q458"/>
    </row>
    <row r="459" spans="1:21" x14ac:dyDescent="0.25">
      <c r="A459" t="str">
        <f>'LEA Report Page'!$J$10</f>
        <v/>
      </c>
      <c r="B459" s="173">
        <f>'LEA Report Page'!$L$11</f>
        <v>45107</v>
      </c>
      <c r="C459" s="169" t="s">
        <v>1837</v>
      </c>
      <c r="D459" s="169" t="s">
        <v>1944</v>
      </c>
      <c r="E459" s="169" t="s">
        <v>1933</v>
      </c>
      <c r="F459" s="169" t="s">
        <v>1908</v>
      </c>
      <c r="G459" s="187">
        <f>'LEA Report Page'!K441</f>
        <v>0</v>
      </c>
      <c r="K459" s="169" t="s">
        <v>1961</v>
      </c>
      <c r="L459" s="169" t="s">
        <v>1953</v>
      </c>
      <c r="P459"/>
      <c r="Q459"/>
    </row>
    <row r="460" spans="1:21" x14ac:dyDescent="0.25">
      <c r="A460" t="str">
        <f>'LEA Report Page'!$J$10</f>
        <v/>
      </c>
      <c r="B460" s="173">
        <f>'LEA Report Page'!$L$11</f>
        <v>45107</v>
      </c>
      <c r="C460" s="169" t="s">
        <v>1837</v>
      </c>
      <c r="D460" s="169" t="s">
        <v>1944</v>
      </c>
      <c r="E460" s="169" t="s">
        <v>1933</v>
      </c>
      <c r="F460" s="169" t="s">
        <v>1908</v>
      </c>
      <c r="G460" s="187">
        <f>'LEA Report Page'!K442</f>
        <v>0</v>
      </c>
      <c r="K460" s="169" t="s">
        <v>1961</v>
      </c>
      <c r="L460" s="169" t="s">
        <v>1954</v>
      </c>
      <c r="P460"/>
      <c r="Q460"/>
    </row>
    <row r="461" spans="1:21" x14ac:dyDescent="0.25">
      <c r="A461" t="str">
        <f>'LEA Report Page'!$J$10</f>
        <v/>
      </c>
      <c r="B461" s="173">
        <f>'LEA Report Page'!$L$11</f>
        <v>45107</v>
      </c>
      <c r="C461" s="169" t="s">
        <v>1837</v>
      </c>
      <c r="D461" s="169" t="s">
        <v>1944</v>
      </c>
      <c r="E461" s="169" t="s">
        <v>1933</v>
      </c>
      <c r="F461" s="169" t="s">
        <v>1908</v>
      </c>
      <c r="G461" s="187">
        <f>'LEA Report Page'!K443</f>
        <v>0</v>
      </c>
      <c r="K461" s="169" t="s">
        <v>1961</v>
      </c>
      <c r="L461" s="169" t="s">
        <v>1955</v>
      </c>
      <c r="P461"/>
      <c r="Q461"/>
    </row>
    <row r="462" spans="1:21" x14ac:dyDescent="0.25">
      <c r="A462" t="str">
        <f>'LEA Report Page'!$J$10</f>
        <v/>
      </c>
      <c r="B462" s="173">
        <f>'LEA Report Page'!$L$11</f>
        <v>45107</v>
      </c>
      <c r="C462" s="169" t="s">
        <v>1837</v>
      </c>
      <c r="D462" s="169" t="s">
        <v>1944</v>
      </c>
      <c r="E462" s="169" t="s">
        <v>1933</v>
      </c>
      <c r="F462" s="169" t="s">
        <v>1908</v>
      </c>
      <c r="G462" s="187">
        <f>'LEA Report Page'!K444</f>
        <v>0</v>
      </c>
      <c r="K462" s="169" t="s">
        <v>1961</v>
      </c>
      <c r="L462" s="169" t="s">
        <v>1985</v>
      </c>
      <c r="P462"/>
      <c r="Q462"/>
    </row>
    <row r="463" spans="1:21" x14ac:dyDescent="0.25">
      <c r="A463" t="str">
        <f>'LEA Report Page'!$J$10</f>
        <v/>
      </c>
      <c r="B463" s="173">
        <f>'LEA Report Page'!$L$11</f>
        <v>45107</v>
      </c>
      <c r="C463" s="169" t="s">
        <v>1837</v>
      </c>
      <c r="D463" s="169" t="s">
        <v>1944</v>
      </c>
      <c r="E463" s="169" t="s">
        <v>1933</v>
      </c>
      <c r="F463" s="169" t="s">
        <v>1908</v>
      </c>
      <c r="G463" s="187">
        <f>'LEA Report Page'!K445</f>
        <v>0</v>
      </c>
      <c r="K463" s="169" t="s">
        <v>1961</v>
      </c>
      <c r="L463" s="169" t="s">
        <v>1956</v>
      </c>
      <c r="P463"/>
      <c r="Q463"/>
    </row>
    <row r="464" spans="1:21" x14ac:dyDescent="0.25">
      <c r="A464" t="str">
        <f>'LEA Report Page'!$J$10</f>
        <v/>
      </c>
      <c r="B464" s="173">
        <f>'LEA Report Page'!$L$11</f>
        <v>45107</v>
      </c>
      <c r="C464" s="169" t="s">
        <v>1837</v>
      </c>
      <c r="D464" s="169" t="s">
        <v>1944</v>
      </c>
      <c r="E464" s="169" t="s">
        <v>1933</v>
      </c>
      <c r="F464" s="169" t="s">
        <v>1908</v>
      </c>
      <c r="G464" s="187">
        <f>'LEA Report Page'!K446</f>
        <v>0</v>
      </c>
      <c r="K464" s="169" t="s">
        <v>1961</v>
      </c>
      <c r="L464" s="169" t="s">
        <v>1957</v>
      </c>
      <c r="P464"/>
      <c r="Q464"/>
    </row>
    <row r="465" spans="1:21" x14ac:dyDescent="0.25">
      <c r="A465" t="str">
        <f>'LEA Report Page'!$J$10</f>
        <v/>
      </c>
      <c r="B465" s="173">
        <f>'LEA Report Page'!$L$11</f>
        <v>45107</v>
      </c>
      <c r="C465" s="169" t="s">
        <v>1837</v>
      </c>
      <c r="D465" s="169" t="s">
        <v>1944</v>
      </c>
      <c r="E465" s="169" t="s">
        <v>1933</v>
      </c>
      <c r="F465" s="169" t="s">
        <v>1908</v>
      </c>
      <c r="G465" s="187">
        <f>'LEA Report Page'!K447</f>
        <v>0</v>
      </c>
      <c r="K465" s="169" t="s">
        <v>1961</v>
      </c>
      <c r="L465" s="169" t="s">
        <v>1958</v>
      </c>
      <c r="P465"/>
      <c r="Q465"/>
    </row>
    <row r="466" spans="1:21" x14ac:dyDescent="0.25">
      <c r="A466" t="str">
        <f>'LEA Report Page'!$J$10</f>
        <v/>
      </c>
      <c r="B466" s="173">
        <f>'LEA Report Page'!$L$11</f>
        <v>45107</v>
      </c>
      <c r="C466" s="169" t="s">
        <v>1837</v>
      </c>
      <c r="D466" s="169" t="s">
        <v>1944</v>
      </c>
      <c r="E466" s="169" t="s">
        <v>1933</v>
      </c>
      <c r="F466" s="169" t="s">
        <v>1908</v>
      </c>
      <c r="G466" s="187">
        <f>'LEA Report Page'!K448</f>
        <v>0</v>
      </c>
      <c r="K466" s="169" t="s">
        <v>1961</v>
      </c>
      <c r="L466" s="169" t="s">
        <v>1959</v>
      </c>
      <c r="P466"/>
      <c r="Q466"/>
    </row>
    <row r="467" spans="1:21" s="215" customFormat="1" x14ac:dyDescent="0.25">
      <c r="A467" t="str">
        <f>'LEA Report Page'!$J$10</f>
        <v/>
      </c>
      <c r="B467" s="173">
        <f>'LEA Report Page'!$L$11</f>
        <v>45107</v>
      </c>
      <c r="C467" s="169" t="s">
        <v>1837</v>
      </c>
      <c r="D467" s="169" t="s">
        <v>1944</v>
      </c>
      <c r="E467" s="169" t="s">
        <v>1933</v>
      </c>
      <c r="F467" s="169" t="s">
        <v>1908</v>
      </c>
      <c r="G467" s="187">
        <f>'LEA Report Page'!K449</f>
        <v>0</v>
      </c>
      <c r="H467" s="184"/>
      <c r="I467" s="178"/>
      <c r="J467" s="169"/>
      <c r="K467" s="169" t="s">
        <v>1961</v>
      </c>
      <c r="L467" s="169" t="s">
        <v>1960</v>
      </c>
      <c r="M467" s="169"/>
      <c r="N467" s="169"/>
      <c r="O467" s="169"/>
      <c r="P467"/>
      <c r="Q467"/>
      <c r="R467" s="169"/>
      <c r="S467" s="169"/>
      <c r="T467" s="169"/>
      <c r="U467" s="169"/>
    </row>
    <row r="468" spans="1:21" x14ac:dyDescent="0.25">
      <c r="A468" t="str">
        <f>'LEA Report Page'!$J$10</f>
        <v/>
      </c>
      <c r="B468" s="173">
        <f>'LEA Report Page'!$L$11</f>
        <v>45107</v>
      </c>
      <c r="C468" s="169" t="s">
        <v>1837</v>
      </c>
      <c r="D468" s="169" t="s">
        <v>1944</v>
      </c>
      <c r="E468" s="169" t="s">
        <v>1933</v>
      </c>
      <c r="F468" s="169" t="s">
        <v>1908</v>
      </c>
      <c r="G468" s="187">
        <f>'LEA Report Page'!K450</f>
        <v>0</v>
      </c>
      <c r="K468" s="169" t="s">
        <v>1961</v>
      </c>
      <c r="L468" s="169" t="s">
        <v>1896</v>
      </c>
      <c r="P468"/>
      <c r="Q468"/>
    </row>
    <row r="469" spans="1:21" x14ac:dyDescent="0.25">
      <c r="A469" t="str">
        <f>'LEA Report Page'!$J$10</f>
        <v/>
      </c>
      <c r="B469" s="173">
        <f>'LEA Report Page'!$L$11</f>
        <v>45107</v>
      </c>
      <c r="C469" s="169" t="s">
        <v>1837</v>
      </c>
      <c r="D469" s="169" t="s">
        <v>1944</v>
      </c>
      <c r="E469" s="169" t="s">
        <v>1939</v>
      </c>
      <c r="F469" s="169" t="s">
        <v>1836</v>
      </c>
      <c r="G469" s="175"/>
      <c r="J469" t="str">
        <f>'LEA Report Page'!L454</f>
        <v>N</v>
      </c>
      <c r="K469" s="169" t="s">
        <v>1945</v>
      </c>
      <c r="P469"/>
      <c r="Q469"/>
    </row>
    <row r="470" spans="1:21" x14ac:dyDescent="0.25">
      <c r="A470" t="str">
        <f>'LEA Report Page'!$J$10</f>
        <v/>
      </c>
      <c r="B470" s="173">
        <f>'LEA Report Page'!$L$11</f>
        <v>45107</v>
      </c>
      <c r="C470" s="169" t="s">
        <v>1837</v>
      </c>
      <c r="D470" s="169" t="s">
        <v>1944</v>
      </c>
      <c r="E470" s="169" t="s">
        <v>1939</v>
      </c>
      <c r="F470" s="169" t="s">
        <v>1836</v>
      </c>
      <c r="G470" s="175"/>
      <c r="J470" t="str">
        <f>'LEA Report Page'!L455</f>
        <v>N</v>
      </c>
      <c r="K470" s="169" t="s">
        <v>1946</v>
      </c>
      <c r="P470"/>
      <c r="Q470"/>
    </row>
    <row r="471" spans="1:21" s="215" customFormat="1" x14ac:dyDescent="0.25">
      <c r="A471" t="str">
        <f>'LEA Report Page'!$J$10</f>
        <v/>
      </c>
      <c r="B471" s="173">
        <f>'LEA Report Page'!$L$11</f>
        <v>45107</v>
      </c>
      <c r="C471" s="169" t="s">
        <v>1837</v>
      </c>
      <c r="D471" s="169" t="s">
        <v>1944</v>
      </c>
      <c r="E471" s="169" t="s">
        <v>1939</v>
      </c>
      <c r="F471" s="169" t="s">
        <v>1908</v>
      </c>
      <c r="G471" s="187">
        <f>'LEA Report Page'!K456</f>
        <v>0</v>
      </c>
      <c r="H471" s="184"/>
      <c r="I471" s="178"/>
      <c r="J471" s="169"/>
      <c r="K471" s="169" t="s">
        <v>1947</v>
      </c>
      <c r="L471" s="169"/>
      <c r="M471" s="169"/>
      <c r="N471" s="169"/>
      <c r="O471" s="169"/>
      <c r="P471"/>
      <c r="Q471"/>
      <c r="R471" s="169"/>
      <c r="S471" s="169"/>
      <c r="T471" s="169"/>
      <c r="U471" s="169"/>
    </row>
    <row r="472" spans="1:21" s="215" customFormat="1" x14ac:dyDescent="0.25">
      <c r="A472" t="str">
        <f>'LEA Report Page'!$J$10</f>
        <v/>
      </c>
      <c r="B472" s="173">
        <f>'LEA Report Page'!$L$11</f>
        <v>45107</v>
      </c>
      <c r="C472" s="169" t="s">
        <v>1837</v>
      </c>
      <c r="D472" s="169" t="s">
        <v>1944</v>
      </c>
      <c r="E472" s="169" t="s">
        <v>1939</v>
      </c>
      <c r="F472" s="169" t="s">
        <v>1908</v>
      </c>
      <c r="G472" s="187">
        <f>'LEA Report Page'!K457</f>
        <v>0</v>
      </c>
      <c r="H472" s="184"/>
      <c r="I472" s="178"/>
      <c r="J472" s="169"/>
      <c r="K472" s="169" t="s">
        <v>1948</v>
      </c>
      <c r="L472" s="169"/>
      <c r="M472" s="169"/>
      <c r="N472" s="169"/>
      <c r="O472" s="169"/>
      <c r="P472"/>
      <c r="Q472"/>
      <c r="R472" s="169"/>
      <c r="S472" s="169"/>
      <c r="T472" s="169"/>
      <c r="U472" s="169"/>
    </row>
    <row r="473" spans="1:21" s="215" customFormat="1" x14ac:dyDescent="0.25">
      <c r="A473" t="str">
        <f>'LEA Report Page'!$J$10</f>
        <v/>
      </c>
      <c r="B473" s="173">
        <f>'LEA Report Page'!$L$11</f>
        <v>45107</v>
      </c>
      <c r="C473" s="169" t="s">
        <v>1837</v>
      </c>
      <c r="D473" s="169" t="s">
        <v>1944</v>
      </c>
      <c r="E473" s="169" t="s">
        <v>1939</v>
      </c>
      <c r="F473" s="169" t="s">
        <v>1908</v>
      </c>
      <c r="G473" s="187">
        <f>'LEA Report Page'!J461</f>
        <v>0</v>
      </c>
      <c r="H473" s="184"/>
      <c r="I473" s="178"/>
      <c r="J473" s="169"/>
      <c r="K473" s="169" t="s">
        <v>1949</v>
      </c>
      <c r="L473" s="169" t="s">
        <v>1950</v>
      </c>
      <c r="M473" s="169"/>
      <c r="N473" s="169"/>
      <c r="O473" s="169"/>
      <c r="P473"/>
      <c r="Q473"/>
      <c r="R473" s="169"/>
      <c r="S473" s="169"/>
      <c r="T473" s="169"/>
      <c r="U473" s="169"/>
    </row>
    <row r="474" spans="1:21" s="215" customFormat="1" x14ac:dyDescent="0.25">
      <c r="A474" t="str">
        <f>'LEA Report Page'!$J$10</f>
        <v/>
      </c>
      <c r="B474" s="173">
        <f>'LEA Report Page'!$L$11</f>
        <v>45107</v>
      </c>
      <c r="C474" s="169" t="s">
        <v>1837</v>
      </c>
      <c r="D474" s="169" t="s">
        <v>1944</v>
      </c>
      <c r="E474" s="169" t="s">
        <v>1939</v>
      </c>
      <c r="F474" s="169" t="s">
        <v>1908</v>
      </c>
      <c r="G474" s="187">
        <f>'LEA Report Page'!J462</f>
        <v>0</v>
      </c>
      <c r="H474" s="184"/>
      <c r="I474" s="178"/>
      <c r="J474" s="169"/>
      <c r="K474" s="169" t="s">
        <v>1949</v>
      </c>
      <c r="L474" s="169" t="s">
        <v>1922</v>
      </c>
      <c r="M474" s="169"/>
      <c r="N474" s="169"/>
      <c r="O474" s="169"/>
      <c r="P474"/>
      <c r="Q474"/>
      <c r="R474" s="169"/>
      <c r="S474" s="169"/>
      <c r="T474" s="169"/>
      <c r="U474" s="169"/>
    </row>
    <row r="475" spans="1:21" s="215" customFormat="1" x14ac:dyDescent="0.25">
      <c r="A475" t="str">
        <f>'LEA Report Page'!$J$10</f>
        <v/>
      </c>
      <c r="B475" s="173">
        <f>'LEA Report Page'!$L$11</f>
        <v>45107</v>
      </c>
      <c r="C475" s="169" t="s">
        <v>1837</v>
      </c>
      <c r="D475" s="169" t="s">
        <v>1944</v>
      </c>
      <c r="E475" s="169" t="s">
        <v>1939</v>
      </c>
      <c r="F475" s="169" t="s">
        <v>1908</v>
      </c>
      <c r="G475" s="187">
        <f>'LEA Report Page'!J463</f>
        <v>0</v>
      </c>
      <c r="H475" s="184"/>
      <c r="I475" s="178"/>
      <c r="J475" s="169"/>
      <c r="K475" s="169" t="s">
        <v>1949</v>
      </c>
      <c r="L475" s="169" t="s">
        <v>1951</v>
      </c>
      <c r="M475" s="169"/>
      <c r="N475" s="169"/>
      <c r="O475" s="169"/>
      <c r="P475"/>
      <c r="Q475"/>
      <c r="R475" s="169"/>
      <c r="S475" s="169"/>
      <c r="T475" s="169"/>
      <c r="U475" s="169"/>
    </row>
    <row r="476" spans="1:21" s="215" customFormat="1" x14ac:dyDescent="0.25">
      <c r="A476" t="str">
        <f>'LEA Report Page'!$J$10</f>
        <v/>
      </c>
      <c r="B476" s="173">
        <f>'LEA Report Page'!$L$11</f>
        <v>45107</v>
      </c>
      <c r="C476" s="169" t="s">
        <v>1837</v>
      </c>
      <c r="D476" s="169" t="s">
        <v>1944</v>
      </c>
      <c r="E476" s="169" t="s">
        <v>1939</v>
      </c>
      <c r="F476" s="169" t="s">
        <v>1908</v>
      </c>
      <c r="G476" s="187">
        <f>'LEA Report Page'!J464</f>
        <v>0</v>
      </c>
      <c r="H476" s="184"/>
      <c r="I476" s="178"/>
      <c r="J476" s="169"/>
      <c r="K476" s="169" t="s">
        <v>1949</v>
      </c>
      <c r="L476" s="169" t="s">
        <v>1952</v>
      </c>
      <c r="M476" s="169"/>
      <c r="N476" s="169"/>
      <c r="O476" s="169"/>
      <c r="P476"/>
      <c r="Q476"/>
      <c r="R476" s="169"/>
      <c r="S476" s="169"/>
      <c r="T476" s="169"/>
      <c r="U476" s="169"/>
    </row>
    <row r="477" spans="1:21" s="215" customFormat="1" x14ac:dyDescent="0.25">
      <c r="A477" t="str">
        <f>'LEA Report Page'!$J$10</f>
        <v/>
      </c>
      <c r="B477" s="173">
        <f>'LEA Report Page'!$L$11</f>
        <v>45107</v>
      </c>
      <c r="C477" s="169" t="s">
        <v>1837</v>
      </c>
      <c r="D477" s="169" t="s">
        <v>1944</v>
      </c>
      <c r="E477" s="169" t="s">
        <v>1939</v>
      </c>
      <c r="F477" s="169" t="s">
        <v>1908</v>
      </c>
      <c r="G477" s="187">
        <f>'LEA Report Page'!J465</f>
        <v>0</v>
      </c>
      <c r="H477" s="184"/>
      <c r="I477" s="178"/>
      <c r="J477" s="169"/>
      <c r="K477" s="169" t="s">
        <v>1949</v>
      </c>
      <c r="L477" s="169" t="s">
        <v>1953</v>
      </c>
      <c r="M477" s="169"/>
      <c r="N477" s="169"/>
      <c r="O477" s="169"/>
      <c r="P477"/>
      <c r="Q477"/>
      <c r="R477" s="169"/>
      <c r="S477" s="169"/>
      <c r="T477" s="169"/>
      <c r="U477" s="169"/>
    </row>
    <row r="478" spans="1:21" s="215" customFormat="1" x14ac:dyDescent="0.25">
      <c r="A478" t="str">
        <f>'LEA Report Page'!$J$10</f>
        <v/>
      </c>
      <c r="B478" s="173">
        <f>'LEA Report Page'!$L$11</f>
        <v>45107</v>
      </c>
      <c r="C478" s="169" t="s">
        <v>1837</v>
      </c>
      <c r="D478" s="169" t="s">
        <v>1944</v>
      </c>
      <c r="E478" s="169" t="s">
        <v>1939</v>
      </c>
      <c r="F478" s="169" t="s">
        <v>1908</v>
      </c>
      <c r="G478" s="187">
        <f>'LEA Report Page'!J466</f>
        <v>0</v>
      </c>
      <c r="H478" s="184"/>
      <c r="I478" s="178"/>
      <c r="J478" s="169"/>
      <c r="K478" s="169" t="s">
        <v>1949</v>
      </c>
      <c r="L478" s="169" t="s">
        <v>1954</v>
      </c>
      <c r="M478" s="169"/>
      <c r="N478" s="169"/>
      <c r="O478" s="169"/>
      <c r="P478"/>
      <c r="Q478"/>
      <c r="R478" s="169"/>
      <c r="S478" s="169"/>
      <c r="T478" s="169"/>
      <c r="U478" s="169"/>
    </row>
    <row r="479" spans="1:21" s="215" customFormat="1" x14ac:dyDescent="0.25">
      <c r="A479" t="str">
        <f>'LEA Report Page'!$J$10</f>
        <v/>
      </c>
      <c r="B479" s="173">
        <f>'LEA Report Page'!$L$11</f>
        <v>45107</v>
      </c>
      <c r="C479" s="169" t="s">
        <v>1837</v>
      </c>
      <c r="D479" s="169" t="s">
        <v>1944</v>
      </c>
      <c r="E479" s="169" t="s">
        <v>1939</v>
      </c>
      <c r="F479" s="169" t="s">
        <v>1908</v>
      </c>
      <c r="G479" s="187">
        <f>'LEA Report Page'!J467</f>
        <v>0</v>
      </c>
      <c r="H479" s="184"/>
      <c r="I479" s="178"/>
      <c r="J479" s="169"/>
      <c r="K479" s="169" t="s">
        <v>1949</v>
      </c>
      <c r="L479" s="169" t="s">
        <v>1955</v>
      </c>
      <c r="M479" s="169"/>
      <c r="N479" s="169"/>
      <c r="O479" s="169"/>
      <c r="P479"/>
      <c r="Q479"/>
      <c r="R479" s="169"/>
      <c r="S479" s="169"/>
      <c r="T479" s="169"/>
      <c r="U479" s="169"/>
    </row>
    <row r="480" spans="1:21" s="215" customFormat="1" x14ac:dyDescent="0.25">
      <c r="A480" t="str">
        <f>'LEA Report Page'!$J$10</f>
        <v/>
      </c>
      <c r="B480" s="173">
        <f>'LEA Report Page'!$L$11</f>
        <v>45107</v>
      </c>
      <c r="C480" s="169" t="s">
        <v>1837</v>
      </c>
      <c r="D480" s="169" t="s">
        <v>1944</v>
      </c>
      <c r="E480" s="169" t="s">
        <v>1939</v>
      </c>
      <c r="F480" s="169" t="s">
        <v>1908</v>
      </c>
      <c r="G480" s="187">
        <f>'LEA Report Page'!J468</f>
        <v>0</v>
      </c>
      <c r="H480" s="184"/>
      <c r="I480" s="178"/>
      <c r="J480" s="169"/>
      <c r="K480" s="169" t="s">
        <v>1949</v>
      </c>
      <c r="L480" s="169" t="s">
        <v>1985</v>
      </c>
      <c r="M480" s="169"/>
      <c r="N480" s="169"/>
      <c r="O480" s="169"/>
      <c r="P480"/>
      <c r="Q480"/>
      <c r="R480" s="169"/>
      <c r="S480" s="169"/>
      <c r="T480" s="169"/>
      <c r="U480" s="169"/>
    </row>
    <row r="481" spans="1:21" s="215" customFormat="1" x14ac:dyDescent="0.25">
      <c r="A481" t="str">
        <f>'LEA Report Page'!$J$10</f>
        <v/>
      </c>
      <c r="B481" s="173">
        <f>'LEA Report Page'!$L$11</f>
        <v>45107</v>
      </c>
      <c r="C481" s="169" t="s">
        <v>1837</v>
      </c>
      <c r="D481" s="169" t="s">
        <v>1944</v>
      </c>
      <c r="E481" s="169" t="s">
        <v>1939</v>
      </c>
      <c r="F481" s="169" t="s">
        <v>1908</v>
      </c>
      <c r="G481" s="187">
        <f>'LEA Report Page'!J469</f>
        <v>0</v>
      </c>
      <c r="H481" s="184"/>
      <c r="I481" s="178"/>
      <c r="J481" s="169"/>
      <c r="K481" s="169" t="s">
        <v>1949</v>
      </c>
      <c r="L481" s="169" t="s">
        <v>1956</v>
      </c>
      <c r="M481" s="169"/>
      <c r="N481" s="169"/>
      <c r="O481" s="169"/>
      <c r="P481"/>
      <c r="Q481"/>
      <c r="R481" s="169"/>
      <c r="S481" s="169"/>
      <c r="T481" s="169"/>
      <c r="U481" s="169"/>
    </row>
    <row r="482" spans="1:21" s="215" customFormat="1" x14ac:dyDescent="0.25">
      <c r="A482" t="str">
        <f>'LEA Report Page'!$J$10</f>
        <v/>
      </c>
      <c r="B482" s="173">
        <f>'LEA Report Page'!$L$11</f>
        <v>45107</v>
      </c>
      <c r="C482" s="169" t="s">
        <v>1837</v>
      </c>
      <c r="D482" s="169" t="s">
        <v>1944</v>
      </c>
      <c r="E482" s="169" t="s">
        <v>1939</v>
      </c>
      <c r="F482" s="169" t="s">
        <v>1908</v>
      </c>
      <c r="G482" s="187">
        <f>'LEA Report Page'!J470</f>
        <v>0</v>
      </c>
      <c r="H482" s="184"/>
      <c r="I482" s="178"/>
      <c r="J482" s="169"/>
      <c r="K482" s="169" t="s">
        <v>1949</v>
      </c>
      <c r="L482" s="169" t="s">
        <v>1957</v>
      </c>
      <c r="M482" s="169"/>
      <c r="N482" s="169"/>
      <c r="O482" s="169"/>
      <c r="P482"/>
      <c r="Q482"/>
      <c r="R482" s="169"/>
      <c r="S482" s="169"/>
      <c r="T482" s="169"/>
      <c r="U482" s="169"/>
    </row>
    <row r="483" spans="1:21" s="215" customFormat="1" x14ac:dyDescent="0.25">
      <c r="A483" t="str">
        <f>'LEA Report Page'!$J$10</f>
        <v/>
      </c>
      <c r="B483" s="173">
        <f>'LEA Report Page'!$L$11</f>
        <v>45107</v>
      </c>
      <c r="C483" s="169" t="s">
        <v>1837</v>
      </c>
      <c r="D483" s="169" t="s">
        <v>1944</v>
      </c>
      <c r="E483" s="169" t="s">
        <v>1939</v>
      </c>
      <c r="F483" s="169" t="s">
        <v>1908</v>
      </c>
      <c r="G483" s="187">
        <f>'LEA Report Page'!J471</f>
        <v>0</v>
      </c>
      <c r="H483" s="184"/>
      <c r="I483" s="178"/>
      <c r="J483" s="169"/>
      <c r="K483" s="169" t="s">
        <v>1949</v>
      </c>
      <c r="L483" s="169" t="s">
        <v>1958</v>
      </c>
      <c r="M483" s="169"/>
      <c r="N483" s="169"/>
      <c r="O483" s="169"/>
      <c r="P483"/>
      <c r="Q483"/>
      <c r="R483" s="169"/>
      <c r="S483" s="169"/>
      <c r="T483" s="169"/>
      <c r="U483" s="169"/>
    </row>
    <row r="484" spans="1:21" s="215" customFormat="1" x14ac:dyDescent="0.25">
      <c r="A484" t="str">
        <f>'LEA Report Page'!$J$10</f>
        <v/>
      </c>
      <c r="B484" s="173">
        <f>'LEA Report Page'!$L$11</f>
        <v>45107</v>
      </c>
      <c r="C484" s="169" t="s">
        <v>1837</v>
      </c>
      <c r="D484" s="169" t="s">
        <v>1944</v>
      </c>
      <c r="E484" s="169" t="s">
        <v>1939</v>
      </c>
      <c r="F484" s="169" t="s">
        <v>1908</v>
      </c>
      <c r="G484" s="187">
        <f>'LEA Report Page'!J472</f>
        <v>0</v>
      </c>
      <c r="H484" s="184"/>
      <c r="I484" s="178"/>
      <c r="J484" s="169"/>
      <c r="K484" s="169" t="s">
        <v>1949</v>
      </c>
      <c r="L484" s="169" t="s">
        <v>1959</v>
      </c>
      <c r="M484" s="169"/>
      <c r="N484" s="169"/>
      <c r="O484" s="169"/>
      <c r="P484"/>
      <c r="Q484"/>
      <c r="R484" s="169"/>
      <c r="S484" s="169"/>
      <c r="T484" s="169"/>
      <c r="U484" s="169"/>
    </row>
    <row r="485" spans="1:21" s="215" customFormat="1" x14ac:dyDescent="0.25">
      <c r="A485" t="str">
        <f>'LEA Report Page'!$J$10</f>
        <v/>
      </c>
      <c r="B485" s="173">
        <f>'LEA Report Page'!$L$11</f>
        <v>45107</v>
      </c>
      <c r="C485" s="169" t="s">
        <v>1837</v>
      </c>
      <c r="D485" s="169" t="s">
        <v>1944</v>
      </c>
      <c r="E485" s="169" t="s">
        <v>1939</v>
      </c>
      <c r="F485" s="169" t="s">
        <v>1908</v>
      </c>
      <c r="G485" s="187">
        <f>'LEA Report Page'!J473</f>
        <v>0</v>
      </c>
      <c r="H485" s="184"/>
      <c r="I485" s="178"/>
      <c r="J485" s="169"/>
      <c r="K485" s="169" t="s">
        <v>1949</v>
      </c>
      <c r="L485" s="169" t="s">
        <v>1960</v>
      </c>
      <c r="M485" s="169"/>
      <c r="N485" s="169"/>
      <c r="O485" s="169"/>
      <c r="P485"/>
      <c r="Q485"/>
      <c r="R485" s="169"/>
      <c r="S485" s="169"/>
      <c r="T485" s="169"/>
      <c r="U485" s="169"/>
    </row>
    <row r="486" spans="1:21" s="215" customFormat="1" x14ac:dyDescent="0.25">
      <c r="A486" t="str">
        <f>'LEA Report Page'!$J$10</f>
        <v/>
      </c>
      <c r="B486" s="173">
        <f>'LEA Report Page'!$L$11</f>
        <v>45107</v>
      </c>
      <c r="C486" s="169" t="s">
        <v>1837</v>
      </c>
      <c r="D486" s="169" t="s">
        <v>1944</v>
      </c>
      <c r="E486" s="169" t="s">
        <v>1939</v>
      </c>
      <c r="F486" s="169" t="s">
        <v>1908</v>
      </c>
      <c r="G486" s="187">
        <f>'LEA Report Page'!J474</f>
        <v>0</v>
      </c>
      <c r="H486" s="184"/>
      <c r="I486" s="178"/>
      <c r="J486" s="169"/>
      <c r="K486" s="169" t="s">
        <v>1949</v>
      </c>
      <c r="L486" s="169" t="s">
        <v>1896</v>
      </c>
      <c r="M486" s="169"/>
      <c r="N486" s="169"/>
      <c r="O486" s="169"/>
      <c r="P486"/>
      <c r="Q486"/>
      <c r="R486" s="169"/>
      <c r="S486" s="169"/>
      <c r="T486" s="169"/>
      <c r="U486" s="169">
        <f>'LEA Report Page'!C475</f>
        <v>0</v>
      </c>
    </row>
    <row r="487" spans="1:21" s="215" customFormat="1" x14ac:dyDescent="0.25">
      <c r="A487" t="str">
        <f>'LEA Report Page'!$J$10</f>
        <v/>
      </c>
      <c r="B487" s="173">
        <f>'LEA Report Page'!$L$11</f>
        <v>45107</v>
      </c>
      <c r="C487" s="169" t="s">
        <v>1837</v>
      </c>
      <c r="D487" s="169" t="s">
        <v>1944</v>
      </c>
      <c r="E487" s="169" t="s">
        <v>1939</v>
      </c>
      <c r="F487" s="169" t="s">
        <v>1908</v>
      </c>
      <c r="G487" s="187">
        <f>'LEA Report Page'!K461</f>
        <v>0</v>
      </c>
      <c r="H487" s="184"/>
      <c r="I487" s="178"/>
      <c r="J487" s="169"/>
      <c r="K487" s="169" t="s">
        <v>1961</v>
      </c>
      <c r="L487" s="169" t="s">
        <v>1950</v>
      </c>
      <c r="M487" s="169"/>
      <c r="N487" s="169"/>
      <c r="O487" s="169"/>
      <c r="P487"/>
      <c r="Q487"/>
      <c r="R487" s="169"/>
      <c r="S487" s="169"/>
      <c r="T487" s="169"/>
      <c r="U487" s="169"/>
    </row>
    <row r="488" spans="1:21" s="215" customFormat="1" x14ac:dyDescent="0.25">
      <c r="A488" t="str">
        <f>'LEA Report Page'!$J$10</f>
        <v/>
      </c>
      <c r="B488" s="173">
        <f>'LEA Report Page'!$L$11</f>
        <v>45107</v>
      </c>
      <c r="C488" s="169" t="s">
        <v>1837</v>
      </c>
      <c r="D488" s="169" t="s">
        <v>1944</v>
      </c>
      <c r="E488" s="169" t="s">
        <v>1939</v>
      </c>
      <c r="F488" s="169" t="s">
        <v>1908</v>
      </c>
      <c r="G488" s="187">
        <f>'LEA Report Page'!K462</f>
        <v>0</v>
      </c>
      <c r="H488" s="184"/>
      <c r="I488" s="178"/>
      <c r="J488" s="169"/>
      <c r="K488" s="169" t="s">
        <v>1961</v>
      </c>
      <c r="L488" s="169" t="s">
        <v>1922</v>
      </c>
      <c r="M488" s="169"/>
      <c r="N488" s="169"/>
      <c r="O488" s="169"/>
      <c r="P488"/>
      <c r="Q488"/>
      <c r="R488" s="169"/>
      <c r="S488" s="169"/>
      <c r="T488" s="169"/>
      <c r="U488" s="169"/>
    </row>
    <row r="489" spans="1:21" s="215" customFormat="1" x14ac:dyDescent="0.25">
      <c r="A489" t="str">
        <f>'LEA Report Page'!$J$10</f>
        <v/>
      </c>
      <c r="B489" s="173">
        <f>'LEA Report Page'!$L$11</f>
        <v>45107</v>
      </c>
      <c r="C489" s="169" t="s">
        <v>1837</v>
      </c>
      <c r="D489" s="169" t="s">
        <v>1944</v>
      </c>
      <c r="E489" s="169" t="s">
        <v>1939</v>
      </c>
      <c r="F489" s="169" t="s">
        <v>1908</v>
      </c>
      <c r="G489" s="187">
        <f>'LEA Report Page'!K463</f>
        <v>0</v>
      </c>
      <c r="H489" s="184"/>
      <c r="I489" s="178"/>
      <c r="J489" s="169"/>
      <c r="K489" s="169" t="s">
        <v>1961</v>
      </c>
      <c r="L489" s="169" t="s">
        <v>1951</v>
      </c>
      <c r="M489" s="169"/>
      <c r="N489" s="169"/>
      <c r="O489" s="169"/>
      <c r="P489"/>
      <c r="Q489"/>
      <c r="R489" s="169"/>
      <c r="S489" s="169"/>
      <c r="T489" s="169"/>
      <c r="U489" s="169"/>
    </row>
    <row r="490" spans="1:21" s="215" customFormat="1" x14ac:dyDescent="0.25">
      <c r="A490" t="str">
        <f>'LEA Report Page'!$J$10</f>
        <v/>
      </c>
      <c r="B490" s="173">
        <f>'LEA Report Page'!$L$11</f>
        <v>45107</v>
      </c>
      <c r="C490" s="169" t="s">
        <v>1837</v>
      </c>
      <c r="D490" s="169" t="s">
        <v>1944</v>
      </c>
      <c r="E490" s="169" t="s">
        <v>1939</v>
      </c>
      <c r="F490" s="169" t="s">
        <v>1908</v>
      </c>
      <c r="G490" s="187">
        <f>'LEA Report Page'!K464</f>
        <v>0</v>
      </c>
      <c r="H490" s="184"/>
      <c r="I490" s="178"/>
      <c r="J490" s="169"/>
      <c r="K490" s="169" t="s">
        <v>1961</v>
      </c>
      <c r="L490" s="169" t="s">
        <v>1952</v>
      </c>
      <c r="M490" s="169"/>
      <c r="N490" s="169"/>
      <c r="O490" s="169"/>
      <c r="P490"/>
      <c r="Q490"/>
      <c r="R490" s="169"/>
      <c r="S490" s="169"/>
      <c r="T490" s="169"/>
      <c r="U490" s="169"/>
    </row>
    <row r="491" spans="1:21" s="215" customFormat="1" x14ac:dyDescent="0.25">
      <c r="A491" t="str">
        <f>'LEA Report Page'!$J$10</f>
        <v/>
      </c>
      <c r="B491" s="173">
        <f>'LEA Report Page'!$L$11</f>
        <v>45107</v>
      </c>
      <c r="C491" s="169" t="s">
        <v>1837</v>
      </c>
      <c r="D491" s="169" t="s">
        <v>1944</v>
      </c>
      <c r="E491" s="169" t="s">
        <v>1939</v>
      </c>
      <c r="F491" s="169" t="s">
        <v>1908</v>
      </c>
      <c r="G491" s="187">
        <f>'LEA Report Page'!K465</f>
        <v>0</v>
      </c>
      <c r="H491" s="184"/>
      <c r="I491" s="178"/>
      <c r="J491" s="169"/>
      <c r="K491" s="169" t="s">
        <v>1961</v>
      </c>
      <c r="L491" s="169" t="s">
        <v>1953</v>
      </c>
      <c r="M491" s="169"/>
      <c r="N491" s="169"/>
      <c r="O491" s="169"/>
      <c r="P491"/>
      <c r="Q491"/>
      <c r="R491" s="169"/>
      <c r="S491" s="169"/>
      <c r="T491" s="169"/>
      <c r="U491" s="169"/>
    </row>
    <row r="492" spans="1:21" s="215" customFormat="1" x14ac:dyDescent="0.25">
      <c r="A492" t="str">
        <f>'LEA Report Page'!$J$10</f>
        <v/>
      </c>
      <c r="B492" s="173">
        <f>'LEA Report Page'!$L$11</f>
        <v>45107</v>
      </c>
      <c r="C492" s="169" t="s">
        <v>1837</v>
      </c>
      <c r="D492" s="169" t="s">
        <v>1944</v>
      </c>
      <c r="E492" s="169" t="s">
        <v>1939</v>
      </c>
      <c r="F492" s="169" t="s">
        <v>1908</v>
      </c>
      <c r="G492" s="187">
        <f>'LEA Report Page'!K466</f>
        <v>0</v>
      </c>
      <c r="H492" s="184"/>
      <c r="I492" s="178"/>
      <c r="J492" s="169"/>
      <c r="K492" s="169" t="s">
        <v>1961</v>
      </c>
      <c r="L492" s="169" t="s">
        <v>1954</v>
      </c>
      <c r="M492" s="169"/>
      <c r="N492" s="169"/>
      <c r="O492" s="169"/>
      <c r="P492"/>
      <c r="Q492"/>
      <c r="R492" s="169"/>
      <c r="S492" s="169"/>
      <c r="T492" s="169"/>
      <c r="U492" s="169"/>
    </row>
    <row r="493" spans="1:21" s="215" customFormat="1" x14ac:dyDescent="0.25">
      <c r="A493" t="str">
        <f>'LEA Report Page'!$J$10</f>
        <v/>
      </c>
      <c r="B493" s="173">
        <f>'LEA Report Page'!$L$11</f>
        <v>45107</v>
      </c>
      <c r="C493" s="169" t="s">
        <v>1837</v>
      </c>
      <c r="D493" s="169" t="s">
        <v>1944</v>
      </c>
      <c r="E493" s="169" t="s">
        <v>1939</v>
      </c>
      <c r="F493" s="169" t="s">
        <v>1908</v>
      </c>
      <c r="G493" s="187">
        <f>'LEA Report Page'!K467</f>
        <v>0</v>
      </c>
      <c r="H493" s="184"/>
      <c r="I493" s="178"/>
      <c r="J493" s="169"/>
      <c r="K493" s="169" t="s">
        <v>1961</v>
      </c>
      <c r="L493" s="169" t="s">
        <v>1955</v>
      </c>
      <c r="M493" s="169"/>
      <c r="N493" s="169"/>
      <c r="O493" s="169"/>
      <c r="P493"/>
      <c r="Q493"/>
      <c r="R493" s="169"/>
      <c r="S493" s="169"/>
      <c r="T493" s="169"/>
      <c r="U493" s="169"/>
    </row>
    <row r="494" spans="1:21" s="215" customFormat="1" x14ac:dyDescent="0.25">
      <c r="A494" t="str">
        <f>'LEA Report Page'!$J$10</f>
        <v/>
      </c>
      <c r="B494" s="173">
        <f>'LEA Report Page'!$L$11</f>
        <v>45107</v>
      </c>
      <c r="C494" s="169" t="s">
        <v>1837</v>
      </c>
      <c r="D494" s="169" t="s">
        <v>1944</v>
      </c>
      <c r="E494" s="169" t="s">
        <v>1939</v>
      </c>
      <c r="F494" s="169" t="s">
        <v>1908</v>
      </c>
      <c r="G494" s="187">
        <f>'LEA Report Page'!K468</f>
        <v>0</v>
      </c>
      <c r="H494" s="184"/>
      <c r="I494" s="178"/>
      <c r="J494" s="169"/>
      <c r="K494" s="169" t="s">
        <v>1961</v>
      </c>
      <c r="L494" s="169" t="s">
        <v>1985</v>
      </c>
      <c r="M494" s="169"/>
      <c r="N494" s="169"/>
      <c r="O494" s="169"/>
      <c r="P494"/>
      <c r="Q494"/>
      <c r="R494" s="169"/>
      <c r="S494" s="169"/>
      <c r="T494" s="169"/>
      <c r="U494" s="169"/>
    </row>
    <row r="495" spans="1:21" s="215" customFormat="1" x14ac:dyDescent="0.25">
      <c r="A495" t="str">
        <f>'LEA Report Page'!$J$10</f>
        <v/>
      </c>
      <c r="B495" s="173">
        <f>'LEA Report Page'!$L$11</f>
        <v>45107</v>
      </c>
      <c r="C495" s="169" t="s">
        <v>1837</v>
      </c>
      <c r="D495" s="169" t="s">
        <v>1944</v>
      </c>
      <c r="E495" s="169" t="s">
        <v>1939</v>
      </c>
      <c r="F495" s="169" t="s">
        <v>1908</v>
      </c>
      <c r="G495" s="187">
        <f>'LEA Report Page'!K469</f>
        <v>0</v>
      </c>
      <c r="H495" s="184"/>
      <c r="I495" s="178"/>
      <c r="J495" s="169"/>
      <c r="K495" s="169" t="s">
        <v>1961</v>
      </c>
      <c r="L495" s="169" t="s">
        <v>1956</v>
      </c>
      <c r="M495" s="169"/>
      <c r="N495" s="169"/>
      <c r="O495" s="169"/>
      <c r="P495"/>
      <c r="Q495"/>
      <c r="R495" s="169"/>
      <c r="S495" s="169"/>
      <c r="T495" s="169"/>
      <c r="U495" s="169"/>
    </row>
    <row r="496" spans="1:21" s="215" customFormat="1" x14ac:dyDescent="0.25">
      <c r="A496" t="str">
        <f>'LEA Report Page'!$J$10</f>
        <v/>
      </c>
      <c r="B496" s="173">
        <f>'LEA Report Page'!$L$11</f>
        <v>45107</v>
      </c>
      <c r="C496" s="169" t="s">
        <v>1837</v>
      </c>
      <c r="D496" s="169" t="s">
        <v>1944</v>
      </c>
      <c r="E496" s="169" t="s">
        <v>1939</v>
      </c>
      <c r="F496" s="169" t="s">
        <v>1908</v>
      </c>
      <c r="G496" s="187">
        <f>'LEA Report Page'!K470</f>
        <v>0</v>
      </c>
      <c r="H496" s="184"/>
      <c r="I496" s="178"/>
      <c r="J496" s="169"/>
      <c r="K496" s="169" t="s">
        <v>1961</v>
      </c>
      <c r="L496" s="169" t="s">
        <v>1957</v>
      </c>
      <c r="M496" s="169"/>
      <c r="N496" s="169"/>
      <c r="O496" s="169"/>
      <c r="P496"/>
      <c r="Q496"/>
      <c r="R496" s="169"/>
      <c r="S496" s="169"/>
      <c r="T496" s="169"/>
      <c r="U496" s="169"/>
    </row>
    <row r="497" spans="1:21" s="215" customFormat="1" x14ac:dyDescent="0.25">
      <c r="A497" t="str">
        <f>'LEA Report Page'!$J$10</f>
        <v/>
      </c>
      <c r="B497" s="173">
        <f>'LEA Report Page'!$L$11</f>
        <v>45107</v>
      </c>
      <c r="C497" s="169" t="s">
        <v>1837</v>
      </c>
      <c r="D497" s="169" t="s">
        <v>1944</v>
      </c>
      <c r="E497" s="169" t="s">
        <v>1939</v>
      </c>
      <c r="F497" s="169" t="s">
        <v>1908</v>
      </c>
      <c r="G497" s="187">
        <f>'LEA Report Page'!K471</f>
        <v>0</v>
      </c>
      <c r="H497" s="184"/>
      <c r="I497" s="178"/>
      <c r="J497" s="169"/>
      <c r="K497" s="169" t="s">
        <v>1961</v>
      </c>
      <c r="L497" s="169" t="s">
        <v>1958</v>
      </c>
      <c r="M497" s="169"/>
      <c r="N497" s="169"/>
      <c r="O497" s="169"/>
      <c r="P497"/>
      <c r="Q497"/>
      <c r="R497" s="169"/>
      <c r="S497" s="169"/>
      <c r="T497" s="169"/>
      <c r="U497" s="169"/>
    </row>
    <row r="498" spans="1:21" s="215" customFormat="1" x14ac:dyDescent="0.25">
      <c r="A498" t="str">
        <f>'LEA Report Page'!$J$10</f>
        <v/>
      </c>
      <c r="B498" s="173">
        <f>'LEA Report Page'!$L$11</f>
        <v>45107</v>
      </c>
      <c r="C498" s="169" t="s">
        <v>1837</v>
      </c>
      <c r="D498" s="169" t="s">
        <v>1944</v>
      </c>
      <c r="E498" s="169" t="s">
        <v>1939</v>
      </c>
      <c r="F498" s="169" t="s">
        <v>1908</v>
      </c>
      <c r="G498" s="187">
        <f>'LEA Report Page'!K472</f>
        <v>0</v>
      </c>
      <c r="H498" s="184"/>
      <c r="I498" s="178"/>
      <c r="J498" s="169"/>
      <c r="K498" s="169" t="s">
        <v>1961</v>
      </c>
      <c r="L498" s="169" t="s">
        <v>1959</v>
      </c>
      <c r="M498" s="169"/>
      <c r="N498" s="169"/>
      <c r="O498" s="169"/>
      <c r="P498"/>
      <c r="Q498"/>
      <c r="R498" s="169"/>
      <c r="S498" s="169"/>
      <c r="T498" s="169"/>
      <c r="U498" s="169"/>
    </row>
    <row r="499" spans="1:21" s="215" customFormat="1" x14ac:dyDescent="0.25">
      <c r="A499" t="str">
        <f>'LEA Report Page'!$J$10</f>
        <v/>
      </c>
      <c r="B499" s="173">
        <f>'LEA Report Page'!$L$11</f>
        <v>45107</v>
      </c>
      <c r="C499" s="169" t="s">
        <v>1837</v>
      </c>
      <c r="D499" s="169" t="s">
        <v>1944</v>
      </c>
      <c r="E499" s="169" t="s">
        <v>1939</v>
      </c>
      <c r="F499" s="169" t="s">
        <v>1908</v>
      </c>
      <c r="G499" s="187">
        <f>'LEA Report Page'!K473</f>
        <v>0</v>
      </c>
      <c r="H499" s="184"/>
      <c r="I499" s="178"/>
      <c r="J499" s="169"/>
      <c r="K499" s="169" t="s">
        <v>1961</v>
      </c>
      <c r="L499" s="169" t="s">
        <v>1960</v>
      </c>
      <c r="M499" s="169"/>
      <c r="N499" s="169"/>
      <c r="O499" s="169"/>
      <c r="P499"/>
      <c r="Q499"/>
      <c r="R499" s="169"/>
      <c r="S499" s="169"/>
      <c r="T499" s="169"/>
      <c r="U499" s="169"/>
    </row>
    <row r="500" spans="1:21" s="215" customFormat="1" x14ac:dyDescent="0.25">
      <c r="A500" t="str">
        <f>'LEA Report Page'!$J$10</f>
        <v/>
      </c>
      <c r="B500" s="173">
        <f>'LEA Report Page'!$L$11</f>
        <v>45107</v>
      </c>
      <c r="C500" s="169" t="s">
        <v>1837</v>
      </c>
      <c r="D500" s="169" t="s">
        <v>1944</v>
      </c>
      <c r="E500" s="169" t="s">
        <v>1939</v>
      </c>
      <c r="F500" s="169" t="s">
        <v>1908</v>
      </c>
      <c r="G500" s="187">
        <f>'LEA Report Page'!K474</f>
        <v>0</v>
      </c>
      <c r="H500" s="184"/>
      <c r="I500" s="178"/>
      <c r="J500" s="169"/>
      <c r="K500" s="169" t="s">
        <v>1961</v>
      </c>
      <c r="L500" s="169" t="s">
        <v>1896</v>
      </c>
      <c r="M500" s="169"/>
      <c r="N500" s="169"/>
      <c r="O500" s="169"/>
      <c r="P500"/>
      <c r="Q500"/>
      <c r="R500" s="169"/>
      <c r="S500" s="169"/>
      <c r="T500" s="169"/>
      <c r="U500" s="169"/>
    </row>
    <row r="501" spans="1:21" s="215" customFormat="1" x14ac:dyDescent="0.25">
      <c r="A501" t="str">
        <f>'LEA Report Page'!$J$10</f>
        <v/>
      </c>
      <c r="B501" s="173">
        <f>'LEA Report Page'!$L$11</f>
        <v>45107</v>
      </c>
      <c r="C501" s="169" t="s">
        <v>1837</v>
      </c>
      <c r="D501" s="169" t="s">
        <v>1944</v>
      </c>
      <c r="E501" s="169" t="s">
        <v>1962</v>
      </c>
      <c r="F501" s="169" t="s">
        <v>1836</v>
      </c>
      <c r="G501" s="187"/>
      <c r="H501" s="184"/>
      <c r="I501" s="178"/>
      <c r="J501" t="str">
        <f>'LEA Report Page'!L478</f>
        <v>N</v>
      </c>
      <c r="K501" s="169" t="s">
        <v>1945</v>
      </c>
      <c r="L501" s="169"/>
      <c r="M501" s="169"/>
      <c r="N501" s="169"/>
      <c r="O501" s="169"/>
      <c r="P501"/>
      <c r="Q501"/>
      <c r="R501" s="169"/>
      <c r="S501" s="169"/>
      <c r="T501" s="169"/>
      <c r="U501" s="169"/>
    </row>
    <row r="502" spans="1:21" s="215" customFormat="1" x14ac:dyDescent="0.25">
      <c r="A502" t="str">
        <f>'LEA Report Page'!$J$10</f>
        <v/>
      </c>
      <c r="B502" s="173">
        <f>'LEA Report Page'!$L$11</f>
        <v>45107</v>
      </c>
      <c r="C502" s="169" t="s">
        <v>1837</v>
      </c>
      <c r="D502" s="169" t="s">
        <v>1944</v>
      </c>
      <c r="E502" s="169" t="s">
        <v>1962</v>
      </c>
      <c r="F502" s="169" t="s">
        <v>1908</v>
      </c>
      <c r="G502" s="187">
        <f>'LEA Report Page'!K479</f>
        <v>0</v>
      </c>
      <c r="H502" s="184"/>
      <c r="I502" s="178"/>
      <c r="J502" s="169"/>
      <c r="K502" s="169" t="s">
        <v>1963</v>
      </c>
      <c r="L502" s="169"/>
      <c r="M502" s="169"/>
      <c r="N502" s="169"/>
      <c r="O502" s="169"/>
      <c r="P502"/>
      <c r="Q502"/>
      <c r="R502" s="169"/>
      <c r="S502" s="169"/>
      <c r="T502" s="169"/>
      <c r="U502" s="169"/>
    </row>
    <row r="503" spans="1:21" s="215" customFormat="1" x14ac:dyDescent="0.25">
      <c r="A503" t="str">
        <f>'LEA Report Page'!$J$10</f>
        <v/>
      </c>
      <c r="B503" s="173">
        <f>'LEA Report Page'!$L$11</f>
        <v>45107</v>
      </c>
      <c r="C503" s="169" t="s">
        <v>1837</v>
      </c>
      <c r="D503" s="169" t="s">
        <v>1944</v>
      </c>
      <c r="E503" s="169" t="s">
        <v>1962</v>
      </c>
      <c r="F503" s="169" t="s">
        <v>1908</v>
      </c>
      <c r="G503" s="187">
        <f>'LEA Report Page'!K480</f>
        <v>0</v>
      </c>
      <c r="H503" s="184"/>
      <c r="I503" s="178"/>
      <c r="J503" s="169"/>
      <c r="K503" s="169" t="s">
        <v>1964</v>
      </c>
      <c r="L503" s="169"/>
      <c r="M503" s="169"/>
      <c r="N503" s="169"/>
      <c r="O503" s="169"/>
      <c r="P503"/>
      <c r="Q503"/>
      <c r="R503" s="169"/>
      <c r="S503" s="169"/>
      <c r="T503" s="169"/>
      <c r="U503" s="169"/>
    </row>
    <row r="504" spans="1:21" s="215" customFormat="1" x14ac:dyDescent="0.25">
      <c r="A504" t="str">
        <f>'LEA Report Page'!$J$10</f>
        <v/>
      </c>
      <c r="B504" s="173">
        <f>'LEA Report Page'!$L$11</f>
        <v>45107</v>
      </c>
      <c r="C504" s="169" t="s">
        <v>1837</v>
      </c>
      <c r="D504" s="169" t="s">
        <v>1944</v>
      </c>
      <c r="E504" s="169" t="s">
        <v>1962</v>
      </c>
      <c r="F504" s="169" t="s">
        <v>1908</v>
      </c>
      <c r="G504" s="187">
        <f>'LEA Report Page'!K481</f>
        <v>0</v>
      </c>
      <c r="H504" s="184"/>
      <c r="I504" s="178"/>
      <c r="J504" s="169"/>
      <c r="K504" s="169" t="s">
        <v>1965</v>
      </c>
      <c r="L504" s="169"/>
      <c r="M504" s="169"/>
      <c r="N504" s="169"/>
      <c r="O504" s="169"/>
      <c r="P504"/>
      <c r="Q504"/>
      <c r="R504" s="169"/>
      <c r="S504" s="169"/>
      <c r="T504" s="169"/>
      <c r="U504" s="169"/>
    </row>
    <row r="505" spans="1:21" s="215" customFormat="1" x14ac:dyDescent="0.25">
      <c r="A505" t="str">
        <f>'LEA Report Page'!$J$10</f>
        <v/>
      </c>
      <c r="B505" s="173">
        <f>'LEA Report Page'!$L$11</f>
        <v>45107</v>
      </c>
      <c r="C505" s="169" t="s">
        <v>1837</v>
      </c>
      <c r="D505" s="169" t="s">
        <v>1944</v>
      </c>
      <c r="E505" s="169" t="s">
        <v>1966</v>
      </c>
      <c r="F505" s="169" t="s">
        <v>1836</v>
      </c>
      <c r="G505" s="175"/>
      <c r="H505" s="184"/>
      <c r="I505" s="178"/>
      <c r="J505" t="str">
        <f>'LEA Report Page'!L484</f>
        <v>N</v>
      </c>
      <c r="K505" s="169" t="s">
        <v>1945</v>
      </c>
      <c r="L505" s="169"/>
      <c r="M505" s="169"/>
      <c r="N505" s="169"/>
      <c r="O505" s="169"/>
      <c r="P505"/>
      <c r="Q505"/>
      <c r="R505" s="169"/>
      <c r="S505" s="169"/>
      <c r="T505" s="169"/>
      <c r="U505" s="169"/>
    </row>
    <row r="506" spans="1:21" s="215" customFormat="1" x14ac:dyDescent="0.25">
      <c r="A506" t="str">
        <f>'LEA Report Page'!$J$10</f>
        <v/>
      </c>
      <c r="B506" s="173">
        <f>'LEA Report Page'!$L$11</f>
        <v>45107</v>
      </c>
      <c r="C506" s="169" t="s">
        <v>1837</v>
      </c>
      <c r="D506" s="169" t="s">
        <v>1944</v>
      </c>
      <c r="E506" s="169" t="s">
        <v>1966</v>
      </c>
      <c r="F506" s="169" t="s">
        <v>1836</v>
      </c>
      <c r="G506" s="175"/>
      <c r="H506" s="184"/>
      <c r="I506" s="178"/>
      <c r="J506" t="str">
        <f>'LEA Report Page'!L485</f>
        <v>N</v>
      </c>
      <c r="K506" s="169" t="s">
        <v>1967</v>
      </c>
      <c r="L506" s="169"/>
      <c r="M506" s="169"/>
      <c r="N506" s="169"/>
      <c r="O506" s="169"/>
      <c r="P506"/>
      <c r="Q506"/>
      <c r="R506" s="169"/>
      <c r="S506" s="169"/>
      <c r="T506" s="169"/>
      <c r="U506" s="169"/>
    </row>
    <row r="507" spans="1:21" s="215" customFormat="1" x14ac:dyDescent="0.25">
      <c r="A507" t="str">
        <f>'LEA Report Page'!$J$10</f>
        <v/>
      </c>
      <c r="B507" s="173">
        <f>'LEA Report Page'!$L$11</f>
        <v>45107</v>
      </c>
      <c r="C507" s="169" t="s">
        <v>1837</v>
      </c>
      <c r="D507" s="169" t="s">
        <v>1944</v>
      </c>
      <c r="E507" s="169" t="s">
        <v>1966</v>
      </c>
      <c r="F507" s="169" t="s">
        <v>1908</v>
      </c>
      <c r="G507" s="187">
        <f>'LEA Report Page'!K486</f>
        <v>0</v>
      </c>
      <c r="H507" s="184"/>
      <c r="I507" s="178"/>
      <c r="J507" s="169"/>
      <c r="K507" s="169" t="s">
        <v>1968</v>
      </c>
      <c r="L507" s="169"/>
      <c r="M507" s="169"/>
      <c r="N507" s="169"/>
      <c r="O507" s="169"/>
      <c r="P507"/>
      <c r="Q507"/>
      <c r="R507" s="169"/>
      <c r="S507" s="169"/>
      <c r="T507" s="169"/>
      <c r="U507" s="169"/>
    </row>
    <row r="508" spans="1:21" s="215" customFormat="1" x14ac:dyDescent="0.25">
      <c r="A508" t="str">
        <f>'LEA Report Page'!$J$10</f>
        <v/>
      </c>
      <c r="B508" s="173">
        <f>'LEA Report Page'!$L$11</f>
        <v>45107</v>
      </c>
      <c r="C508" s="169" t="s">
        <v>1837</v>
      </c>
      <c r="D508" s="169" t="s">
        <v>1944</v>
      </c>
      <c r="E508" s="169" t="s">
        <v>1966</v>
      </c>
      <c r="F508" s="169" t="s">
        <v>1908</v>
      </c>
      <c r="G508" s="187">
        <f>'LEA Report Page'!J490</f>
        <v>0</v>
      </c>
      <c r="H508" s="184"/>
      <c r="I508" s="178"/>
      <c r="J508" s="169"/>
      <c r="K508" s="169" t="s">
        <v>1949</v>
      </c>
      <c r="L508" s="169" t="s">
        <v>1950</v>
      </c>
      <c r="M508" s="169"/>
      <c r="N508" s="169"/>
      <c r="O508" s="169"/>
      <c r="P508"/>
      <c r="Q508"/>
      <c r="R508" s="169"/>
      <c r="S508" s="169"/>
      <c r="T508" s="169"/>
      <c r="U508" s="169"/>
    </row>
    <row r="509" spans="1:21" s="215" customFormat="1" x14ac:dyDescent="0.25">
      <c r="A509" t="str">
        <f>'LEA Report Page'!$J$10</f>
        <v/>
      </c>
      <c r="B509" s="173">
        <f>'LEA Report Page'!$L$11</f>
        <v>45107</v>
      </c>
      <c r="C509" s="169" t="s">
        <v>1837</v>
      </c>
      <c r="D509" s="169" t="s">
        <v>1944</v>
      </c>
      <c r="E509" s="169" t="s">
        <v>1966</v>
      </c>
      <c r="F509" s="169" t="s">
        <v>1908</v>
      </c>
      <c r="G509" s="187">
        <f>'LEA Report Page'!J491</f>
        <v>0</v>
      </c>
      <c r="H509" s="184"/>
      <c r="I509" s="178"/>
      <c r="J509" s="169"/>
      <c r="K509" s="169" t="s">
        <v>1949</v>
      </c>
      <c r="L509" s="169" t="s">
        <v>1922</v>
      </c>
      <c r="M509" s="169"/>
      <c r="N509" s="169"/>
      <c r="O509" s="169"/>
      <c r="P509"/>
      <c r="Q509"/>
      <c r="R509" s="169"/>
      <c r="S509" s="169"/>
      <c r="T509" s="169"/>
      <c r="U509" s="169"/>
    </row>
    <row r="510" spans="1:21" s="215" customFormat="1" x14ac:dyDescent="0.25">
      <c r="A510" t="str">
        <f>'LEA Report Page'!$J$10</f>
        <v/>
      </c>
      <c r="B510" s="173">
        <f>'LEA Report Page'!$L$11</f>
        <v>45107</v>
      </c>
      <c r="C510" s="169" t="s">
        <v>1837</v>
      </c>
      <c r="D510" s="169" t="s">
        <v>1944</v>
      </c>
      <c r="E510" s="169" t="s">
        <v>1966</v>
      </c>
      <c r="F510" s="169" t="s">
        <v>1908</v>
      </c>
      <c r="G510" s="187">
        <f>'LEA Report Page'!J492</f>
        <v>0</v>
      </c>
      <c r="H510" s="184"/>
      <c r="I510" s="178"/>
      <c r="J510" s="169"/>
      <c r="K510" s="169" t="s">
        <v>1949</v>
      </c>
      <c r="L510" s="169" t="s">
        <v>1951</v>
      </c>
      <c r="M510" s="169"/>
      <c r="N510" s="169"/>
      <c r="O510" s="169"/>
      <c r="P510"/>
      <c r="Q510"/>
      <c r="R510" s="169"/>
      <c r="S510" s="169"/>
      <c r="T510" s="169"/>
      <c r="U510" s="169"/>
    </row>
    <row r="511" spans="1:21" s="215" customFormat="1" x14ac:dyDescent="0.25">
      <c r="A511" t="str">
        <f>'LEA Report Page'!$J$10</f>
        <v/>
      </c>
      <c r="B511" s="173">
        <f>'LEA Report Page'!$L$11</f>
        <v>45107</v>
      </c>
      <c r="C511" s="169" t="s">
        <v>1837</v>
      </c>
      <c r="D511" s="169" t="s">
        <v>1944</v>
      </c>
      <c r="E511" s="169" t="s">
        <v>1966</v>
      </c>
      <c r="F511" s="169" t="s">
        <v>1908</v>
      </c>
      <c r="G511" s="187">
        <f>'LEA Report Page'!J493</f>
        <v>0</v>
      </c>
      <c r="H511" s="184"/>
      <c r="I511" s="178"/>
      <c r="J511" s="169"/>
      <c r="K511" s="169" t="s">
        <v>1949</v>
      </c>
      <c r="L511" s="169" t="s">
        <v>1952</v>
      </c>
      <c r="M511" s="169"/>
      <c r="N511" s="169"/>
      <c r="O511" s="169"/>
      <c r="P511"/>
      <c r="Q511"/>
      <c r="R511" s="169"/>
      <c r="S511" s="169"/>
      <c r="T511" s="169"/>
      <c r="U511" s="169"/>
    </row>
    <row r="512" spans="1:21" s="215" customFormat="1" x14ac:dyDescent="0.25">
      <c r="A512" t="str">
        <f>'LEA Report Page'!$J$10</f>
        <v/>
      </c>
      <c r="B512" s="173">
        <f>'LEA Report Page'!$L$11</f>
        <v>45107</v>
      </c>
      <c r="C512" s="169" t="s">
        <v>1837</v>
      </c>
      <c r="D512" s="169" t="s">
        <v>1944</v>
      </c>
      <c r="E512" s="169" t="s">
        <v>1966</v>
      </c>
      <c r="F512" s="169" t="s">
        <v>1908</v>
      </c>
      <c r="G512" s="187">
        <f>'LEA Report Page'!J494</f>
        <v>0</v>
      </c>
      <c r="H512" s="184"/>
      <c r="I512" s="178"/>
      <c r="J512" s="169"/>
      <c r="K512" s="169" t="s">
        <v>1949</v>
      </c>
      <c r="L512" s="169" t="s">
        <v>1953</v>
      </c>
      <c r="M512" s="169"/>
      <c r="N512" s="169"/>
      <c r="O512" s="169"/>
      <c r="P512"/>
      <c r="Q512"/>
      <c r="R512" s="169"/>
      <c r="S512" s="169"/>
      <c r="T512" s="169"/>
      <c r="U512" s="169"/>
    </row>
    <row r="513" spans="1:21" s="215" customFormat="1" x14ac:dyDescent="0.25">
      <c r="A513" t="str">
        <f>'LEA Report Page'!$J$10</f>
        <v/>
      </c>
      <c r="B513" s="173">
        <f>'LEA Report Page'!$L$11</f>
        <v>45107</v>
      </c>
      <c r="C513" s="169" t="s">
        <v>1837</v>
      </c>
      <c r="D513" s="169" t="s">
        <v>1944</v>
      </c>
      <c r="E513" s="169" t="s">
        <v>1966</v>
      </c>
      <c r="F513" s="169" t="s">
        <v>1908</v>
      </c>
      <c r="G513" s="187">
        <f>'LEA Report Page'!J495</f>
        <v>0</v>
      </c>
      <c r="H513" s="184"/>
      <c r="I513" s="178"/>
      <c r="J513" s="169"/>
      <c r="K513" s="169" t="s">
        <v>1949</v>
      </c>
      <c r="L513" s="169" t="s">
        <v>1954</v>
      </c>
      <c r="M513" s="169"/>
      <c r="N513" s="169"/>
      <c r="O513" s="169"/>
      <c r="P513"/>
      <c r="Q513"/>
      <c r="R513" s="169"/>
      <c r="S513" s="169"/>
      <c r="T513" s="169"/>
      <c r="U513" s="169"/>
    </row>
    <row r="514" spans="1:21" s="215" customFormat="1" x14ac:dyDescent="0.25">
      <c r="A514" t="str">
        <f>'LEA Report Page'!$J$10</f>
        <v/>
      </c>
      <c r="B514" s="173">
        <f>'LEA Report Page'!$L$11</f>
        <v>45107</v>
      </c>
      <c r="C514" s="169" t="s">
        <v>1837</v>
      </c>
      <c r="D514" s="169" t="s">
        <v>1944</v>
      </c>
      <c r="E514" s="169" t="s">
        <v>1966</v>
      </c>
      <c r="F514" s="169" t="s">
        <v>1908</v>
      </c>
      <c r="G514" s="187">
        <f>'LEA Report Page'!J496</f>
        <v>0</v>
      </c>
      <c r="H514" s="184"/>
      <c r="I514" s="178"/>
      <c r="J514" s="169"/>
      <c r="K514" s="169" t="s">
        <v>1949</v>
      </c>
      <c r="L514" s="169" t="s">
        <v>1955</v>
      </c>
      <c r="M514" s="169"/>
      <c r="N514" s="169"/>
      <c r="O514" s="169"/>
      <c r="P514"/>
      <c r="Q514"/>
      <c r="R514" s="169"/>
      <c r="S514" s="169"/>
      <c r="T514" s="169"/>
      <c r="U514" s="169"/>
    </row>
    <row r="515" spans="1:21" s="215" customFormat="1" x14ac:dyDescent="0.25">
      <c r="A515" t="str">
        <f>'LEA Report Page'!$J$10</f>
        <v/>
      </c>
      <c r="B515" s="173">
        <f>'LEA Report Page'!$L$11</f>
        <v>45107</v>
      </c>
      <c r="C515" s="169" t="s">
        <v>1837</v>
      </c>
      <c r="D515" s="169" t="s">
        <v>1944</v>
      </c>
      <c r="E515" s="169" t="s">
        <v>1966</v>
      </c>
      <c r="F515" s="169" t="s">
        <v>1908</v>
      </c>
      <c r="G515" s="187">
        <f>'LEA Report Page'!J497</f>
        <v>0</v>
      </c>
      <c r="H515" s="184"/>
      <c r="I515" s="178"/>
      <c r="J515" s="169"/>
      <c r="K515" s="169" t="s">
        <v>1949</v>
      </c>
      <c r="L515" s="169" t="s">
        <v>1985</v>
      </c>
      <c r="M515" s="169"/>
      <c r="N515" s="169"/>
      <c r="O515" s="169"/>
      <c r="P515"/>
      <c r="Q515"/>
      <c r="R515" s="169"/>
      <c r="S515" s="169"/>
      <c r="T515" s="169"/>
      <c r="U515" s="169"/>
    </row>
    <row r="516" spans="1:21" s="215" customFormat="1" x14ac:dyDescent="0.25">
      <c r="A516" t="str">
        <f>'LEA Report Page'!$J$10</f>
        <v/>
      </c>
      <c r="B516" s="173">
        <f>'LEA Report Page'!$L$11</f>
        <v>45107</v>
      </c>
      <c r="C516" s="169" t="s">
        <v>1837</v>
      </c>
      <c r="D516" s="169" t="s">
        <v>1944</v>
      </c>
      <c r="E516" s="169" t="s">
        <v>1966</v>
      </c>
      <c r="F516" s="169" t="s">
        <v>1908</v>
      </c>
      <c r="G516" s="187">
        <f>'LEA Report Page'!J498</f>
        <v>0</v>
      </c>
      <c r="H516" s="184"/>
      <c r="I516" s="178"/>
      <c r="J516" s="169"/>
      <c r="K516" s="169" t="s">
        <v>1949</v>
      </c>
      <c r="L516" s="169" t="s">
        <v>1956</v>
      </c>
      <c r="M516" s="169"/>
      <c r="N516" s="169"/>
      <c r="O516" s="169"/>
      <c r="P516"/>
      <c r="Q516"/>
      <c r="R516" s="169"/>
      <c r="S516" s="169"/>
      <c r="T516" s="169"/>
      <c r="U516" s="169"/>
    </row>
    <row r="517" spans="1:21" s="215" customFormat="1" x14ac:dyDescent="0.25">
      <c r="A517" t="str">
        <f>'LEA Report Page'!$J$10</f>
        <v/>
      </c>
      <c r="B517" s="173">
        <f>'LEA Report Page'!$L$11</f>
        <v>45107</v>
      </c>
      <c r="C517" s="169" t="s">
        <v>1837</v>
      </c>
      <c r="D517" s="169" t="s">
        <v>1944</v>
      </c>
      <c r="E517" s="169" t="s">
        <v>1966</v>
      </c>
      <c r="F517" s="169" t="s">
        <v>1908</v>
      </c>
      <c r="G517" s="187">
        <f>'LEA Report Page'!J499</f>
        <v>0</v>
      </c>
      <c r="H517" s="184"/>
      <c r="I517" s="178"/>
      <c r="J517" s="169"/>
      <c r="K517" s="169" t="s">
        <v>1949</v>
      </c>
      <c r="L517" s="169" t="s">
        <v>1957</v>
      </c>
      <c r="M517" s="169"/>
      <c r="N517" s="169"/>
      <c r="O517" s="169"/>
      <c r="P517"/>
      <c r="Q517"/>
      <c r="R517" s="169"/>
      <c r="S517" s="169"/>
      <c r="T517" s="169"/>
      <c r="U517" s="169"/>
    </row>
    <row r="518" spans="1:21" s="215" customFormat="1" x14ac:dyDescent="0.25">
      <c r="A518" t="str">
        <f>'LEA Report Page'!$J$10</f>
        <v/>
      </c>
      <c r="B518" s="173">
        <f>'LEA Report Page'!$L$11</f>
        <v>45107</v>
      </c>
      <c r="C518" s="169" t="s">
        <v>1837</v>
      </c>
      <c r="D518" s="169" t="s">
        <v>1944</v>
      </c>
      <c r="E518" s="169" t="s">
        <v>1966</v>
      </c>
      <c r="F518" s="169" t="s">
        <v>1908</v>
      </c>
      <c r="G518" s="187">
        <f>'LEA Report Page'!J500</f>
        <v>0</v>
      </c>
      <c r="H518" s="184"/>
      <c r="I518" s="178"/>
      <c r="J518" s="169"/>
      <c r="K518" s="169" t="s">
        <v>1949</v>
      </c>
      <c r="L518" s="169" t="s">
        <v>1958</v>
      </c>
      <c r="M518" s="169"/>
      <c r="N518" s="169"/>
      <c r="O518" s="169"/>
      <c r="P518"/>
      <c r="Q518"/>
      <c r="R518" s="169"/>
      <c r="S518" s="169"/>
      <c r="T518" s="169"/>
      <c r="U518" s="169"/>
    </row>
    <row r="519" spans="1:21" s="215" customFormat="1" x14ac:dyDescent="0.25">
      <c r="A519" t="str">
        <f>'LEA Report Page'!$J$10</f>
        <v/>
      </c>
      <c r="B519" s="173">
        <f>'LEA Report Page'!$L$11</f>
        <v>45107</v>
      </c>
      <c r="C519" s="169" t="s">
        <v>1837</v>
      </c>
      <c r="D519" s="169" t="s">
        <v>1944</v>
      </c>
      <c r="E519" s="169" t="s">
        <v>1966</v>
      </c>
      <c r="F519" s="169" t="s">
        <v>1908</v>
      </c>
      <c r="G519" s="187">
        <f>'LEA Report Page'!J501</f>
        <v>0</v>
      </c>
      <c r="H519" s="184"/>
      <c r="I519" s="178"/>
      <c r="J519" s="169"/>
      <c r="K519" s="169" t="s">
        <v>1949</v>
      </c>
      <c r="L519" s="169" t="s">
        <v>1959</v>
      </c>
      <c r="M519" s="169"/>
      <c r="N519" s="169"/>
      <c r="O519" s="169"/>
      <c r="P519"/>
      <c r="Q519"/>
      <c r="R519" s="169"/>
      <c r="S519" s="169"/>
      <c r="T519" s="169"/>
      <c r="U519" s="169"/>
    </row>
    <row r="520" spans="1:21" s="215" customFormat="1" x14ac:dyDescent="0.25">
      <c r="A520" t="str">
        <f>'LEA Report Page'!$J$10</f>
        <v/>
      </c>
      <c r="B520" s="173">
        <f>'LEA Report Page'!$L$11</f>
        <v>45107</v>
      </c>
      <c r="C520" s="169" t="s">
        <v>1837</v>
      </c>
      <c r="D520" s="169" t="s">
        <v>1944</v>
      </c>
      <c r="E520" s="169" t="s">
        <v>1966</v>
      </c>
      <c r="F520" s="169" t="s">
        <v>1908</v>
      </c>
      <c r="G520" s="187">
        <f>'LEA Report Page'!J502</f>
        <v>0</v>
      </c>
      <c r="H520" s="184"/>
      <c r="I520" s="178"/>
      <c r="J520" s="169"/>
      <c r="K520" s="169" t="s">
        <v>1949</v>
      </c>
      <c r="L520" s="169" t="s">
        <v>1960</v>
      </c>
      <c r="M520" s="169"/>
      <c r="N520" s="169"/>
      <c r="O520" s="169"/>
      <c r="P520"/>
      <c r="Q520"/>
      <c r="R520" s="169"/>
      <c r="S520" s="169"/>
      <c r="T520" s="169"/>
      <c r="U520" s="169"/>
    </row>
    <row r="521" spans="1:21" s="215" customFormat="1" x14ac:dyDescent="0.25">
      <c r="A521" t="str">
        <f>'LEA Report Page'!$J$10</f>
        <v/>
      </c>
      <c r="B521" s="173">
        <f>'LEA Report Page'!$L$11</f>
        <v>45107</v>
      </c>
      <c r="C521" s="169" t="s">
        <v>1837</v>
      </c>
      <c r="D521" s="169" t="s">
        <v>1944</v>
      </c>
      <c r="E521" s="169" t="s">
        <v>1966</v>
      </c>
      <c r="F521" s="169" t="s">
        <v>1908</v>
      </c>
      <c r="G521" s="187">
        <f>'LEA Report Page'!J503</f>
        <v>0</v>
      </c>
      <c r="H521" s="184"/>
      <c r="I521" s="178"/>
      <c r="J521" s="169"/>
      <c r="K521" s="169" t="s">
        <v>1949</v>
      </c>
      <c r="L521" s="169" t="s">
        <v>1896</v>
      </c>
      <c r="M521" s="169"/>
      <c r="N521" s="169"/>
      <c r="O521" s="169"/>
      <c r="P521"/>
      <c r="Q521"/>
      <c r="R521" s="169"/>
      <c r="S521" s="169"/>
      <c r="T521" s="169"/>
      <c r="U521" s="169">
        <f>'LEA Report Page'!C504</f>
        <v>0</v>
      </c>
    </row>
    <row r="522" spans="1:21" s="215" customFormat="1" x14ac:dyDescent="0.25">
      <c r="A522" t="str">
        <f>'LEA Report Page'!$J$10</f>
        <v/>
      </c>
      <c r="B522" s="173">
        <f>'LEA Report Page'!$L$11</f>
        <v>45107</v>
      </c>
      <c r="C522" s="169" t="s">
        <v>1837</v>
      </c>
      <c r="D522" s="169" t="s">
        <v>1944</v>
      </c>
      <c r="E522" s="169" t="s">
        <v>1966</v>
      </c>
      <c r="F522" s="169" t="s">
        <v>1908</v>
      </c>
      <c r="G522" s="187">
        <f>'LEA Report Page'!K490</f>
        <v>0</v>
      </c>
      <c r="H522" s="184"/>
      <c r="I522" s="178"/>
      <c r="J522" s="169"/>
      <c r="K522" s="169" t="s">
        <v>1961</v>
      </c>
      <c r="L522" s="169" t="s">
        <v>1950</v>
      </c>
      <c r="M522" s="169"/>
      <c r="N522" s="169"/>
      <c r="O522" s="169"/>
      <c r="P522"/>
      <c r="Q522"/>
      <c r="R522" s="169"/>
      <c r="S522" s="169"/>
      <c r="T522" s="169"/>
      <c r="U522" s="169"/>
    </row>
    <row r="523" spans="1:21" s="215" customFormat="1" x14ac:dyDescent="0.25">
      <c r="A523" t="str">
        <f>'LEA Report Page'!$J$10</f>
        <v/>
      </c>
      <c r="B523" s="173">
        <f>'LEA Report Page'!$L$11</f>
        <v>45107</v>
      </c>
      <c r="C523" s="169" t="s">
        <v>1837</v>
      </c>
      <c r="D523" s="169" t="s">
        <v>1944</v>
      </c>
      <c r="E523" s="169" t="s">
        <v>1966</v>
      </c>
      <c r="F523" s="169" t="s">
        <v>1908</v>
      </c>
      <c r="G523" s="187">
        <f>'LEA Report Page'!K491</f>
        <v>0</v>
      </c>
      <c r="H523" s="184"/>
      <c r="I523" s="178"/>
      <c r="J523" s="169"/>
      <c r="K523" s="169" t="s">
        <v>1961</v>
      </c>
      <c r="L523" s="169" t="s">
        <v>1922</v>
      </c>
      <c r="M523" s="169"/>
      <c r="N523" s="169"/>
      <c r="O523" s="169"/>
      <c r="P523"/>
      <c r="Q523"/>
      <c r="R523" s="169"/>
      <c r="S523" s="169"/>
      <c r="T523" s="169"/>
      <c r="U523" s="169"/>
    </row>
    <row r="524" spans="1:21" s="215" customFormat="1" x14ac:dyDescent="0.25">
      <c r="A524" t="str">
        <f>'LEA Report Page'!$J$10</f>
        <v/>
      </c>
      <c r="B524" s="173">
        <f>'LEA Report Page'!$L$11</f>
        <v>45107</v>
      </c>
      <c r="C524" s="169" t="s">
        <v>1837</v>
      </c>
      <c r="D524" s="169" t="s">
        <v>1944</v>
      </c>
      <c r="E524" s="169" t="s">
        <v>1966</v>
      </c>
      <c r="F524" s="169" t="s">
        <v>1908</v>
      </c>
      <c r="G524" s="187">
        <f>'LEA Report Page'!K492</f>
        <v>0</v>
      </c>
      <c r="H524" s="184"/>
      <c r="I524" s="178"/>
      <c r="J524" s="169"/>
      <c r="K524" s="169" t="s">
        <v>1961</v>
      </c>
      <c r="L524" s="169" t="s">
        <v>1951</v>
      </c>
      <c r="M524" s="169"/>
      <c r="N524" s="169"/>
      <c r="O524" s="169"/>
      <c r="P524"/>
      <c r="Q524"/>
      <c r="R524" s="169"/>
      <c r="S524" s="169"/>
      <c r="T524" s="169"/>
      <c r="U524" s="169"/>
    </row>
    <row r="525" spans="1:21" s="215" customFormat="1" x14ac:dyDescent="0.25">
      <c r="A525" t="str">
        <f>'LEA Report Page'!$J$10</f>
        <v/>
      </c>
      <c r="B525" s="173">
        <f>'LEA Report Page'!$L$11</f>
        <v>45107</v>
      </c>
      <c r="C525" s="169" t="s">
        <v>1837</v>
      </c>
      <c r="D525" s="169" t="s">
        <v>1944</v>
      </c>
      <c r="E525" s="169" t="s">
        <v>1966</v>
      </c>
      <c r="F525" s="169" t="s">
        <v>1908</v>
      </c>
      <c r="G525" s="187">
        <f>'LEA Report Page'!K493</f>
        <v>0</v>
      </c>
      <c r="H525" s="184"/>
      <c r="I525" s="178"/>
      <c r="J525" s="169"/>
      <c r="K525" s="169" t="s">
        <v>1961</v>
      </c>
      <c r="L525" s="169" t="s">
        <v>1952</v>
      </c>
      <c r="M525" s="169"/>
      <c r="N525" s="169"/>
      <c r="O525" s="169"/>
      <c r="P525"/>
      <c r="Q525"/>
      <c r="R525" s="169"/>
      <c r="S525" s="169"/>
      <c r="T525" s="169"/>
      <c r="U525" s="169"/>
    </row>
    <row r="526" spans="1:21" s="215" customFormat="1" x14ac:dyDescent="0.25">
      <c r="A526" t="str">
        <f>'LEA Report Page'!$J$10</f>
        <v/>
      </c>
      <c r="B526" s="173">
        <f>'LEA Report Page'!$L$11</f>
        <v>45107</v>
      </c>
      <c r="C526" s="169" t="s">
        <v>1837</v>
      </c>
      <c r="D526" s="169" t="s">
        <v>1944</v>
      </c>
      <c r="E526" s="169" t="s">
        <v>1966</v>
      </c>
      <c r="F526" s="169" t="s">
        <v>1908</v>
      </c>
      <c r="G526" s="187">
        <f>'LEA Report Page'!K494</f>
        <v>0</v>
      </c>
      <c r="H526" s="184"/>
      <c r="I526" s="178"/>
      <c r="J526" s="169"/>
      <c r="K526" s="169" t="s">
        <v>1961</v>
      </c>
      <c r="L526" s="169" t="s">
        <v>1953</v>
      </c>
      <c r="M526" s="169"/>
      <c r="N526" s="169"/>
      <c r="O526" s="169"/>
      <c r="P526"/>
      <c r="Q526"/>
      <c r="R526" s="169"/>
      <c r="S526" s="169"/>
      <c r="T526" s="169"/>
      <c r="U526" s="169"/>
    </row>
    <row r="527" spans="1:21" s="215" customFormat="1" x14ac:dyDescent="0.25">
      <c r="A527" t="str">
        <f>'LEA Report Page'!$J$10</f>
        <v/>
      </c>
      <c r="B527" s="173">
        <f>'LEA Report Page'!$L$11</f>
        <v>45107</v>
      </c>
      <c r="C527" s="169" t="s">
        <v>1837</v>
      </c>
      <c r="D527" s="169" t="s">
        <v>1944</v>
      </c>
      <c r="E527" s="169" t="s">
        <v>1966</v>
      </c>
      <c r="F527" s="169" t="s">
        <v>1908</v>
      </c>
      <c r="G527" s="187">
        <f>'LEA Report Page'!K495</f>
        <v>0</v>
      </c>
      <c r="H527" s="184"/>
      <c r="I527" s="178"/>
      <c r="J527" s="169"/>
      <c r="K527" s="169" t="s">
        <v>1961</v>
      </c>
      <c r="L527" s="169" t="s">
        <v>1954</v>
      </c>
      <c r="M527" s="169"/>
      <c r="N527" s="169"/>
      <c r="O527" s="169"/>
      <c r="P527"/>
      <c r="Q527"/>
      <c r="R527" s="169"/>
      <c r="S527" s="169"/>
      <c r="T527" s="169"/>
      <c r="U527" s="169"/>
    </row>
    <row r="528" spans="1:21" s="215" customFormat="1" x14ac:dyDescent="0.25">
      <c r="A528" t="str">
        <f>'LEA Report Page'!$J$10</f>
        <v/>
      </c>
      <c r="B528" s="173">
        <f>'LEA Report Page'!$L$11</f>
        <v>45107</v>
      </c>
      <c r="C528" s="169" t="s">
        <v>1837</v>
      </c>
      <c r="D528" s="169" t="s">
        <v>1944</v>
      </c>
      <c r="E528" s="169" t="s">
        <v>1966</v>
      </c>
      <c r="F528" s="169" t="s">
        <v>1908</v>
      </c>
      <c r="G528" s="187">
        <f>'LEA Report Page'!K496</f>
        <v>0</v>
      </c>
      <c r="H528" s="184"/>
      <c r="I528" s="178"/>
      <c r="J528" s="169"/>
      <c r="K528" s="169" t="s">
        <v>1961</v>
      </c>
      <c r="L528" s="169" t="s">
        <v>1955</v>
      </c>
      <c r="M528" s="169"/>
      <c r="N528" s="169"/>
      <c r="O528" s="169"/>
      <c r="P528"/>
      <c r="Q528"/>
      <c r="R528" s="169"/>
      <c r="S528" s="169"/>
      <c r="T528" s="169"/>
      <c r="U528" s="169"/>
    </row>
    <row r="529" spans="1:21" s="215" customFormat="1" x14ac:dyDescent="0.25">
      <c r="A529" t="str">
        <f>'LEA Report Page'!$J$10</f>
        <v/>
      </c>
      <c r="B529" s="173">
        <f>'LEA Report Page'!$L$11</f>
        <v>45107</v>
      </c>
      <c r="C529" s="169" t="s">
        <v>1837</v>
      </c>
      <c r="D529" s="169" t="s">
        <v>1944</v>
      </c>
      <c r="E529" s="169" t="s">
        <v>1966</v>
      </c>
      <c r="F529" s="169" t="s">
        <v>1908</v>
      </c>
      <c r="G529" s="187">
        <f>'LEA Report Page'!K497</f>
        <v>0</v>
      </c>
      <c r="H529" s="184"/>
      <c r="I529" s="178"/>
      <c r="J529" s="169"/>
      <c r="K529" s="169" t="s">
        <v>1961</v>
      </c>
      <c r="L529" s="169" t="s">
        <v>1985</v>
      </c>
      <c r="M529" s="169"/>
      <c r="N529" s="169"/>
      <c r="O529" s="169"/>
      <c r="P529"/>
      <c r="Q529"/>
      <c r="R529" s="169"/>
      <c r="S529" s="169"/>
      <c r="T529" s="169"/>
      <c r="U529" s="169"/>
    </row>
    <row r="530" spans="1:21" s="215" customFormat="1" x14ac:dyDescent="0.25">
      <c r="A530" t="str">
        <f>'LEA Report Page'!$J$10</f>
        <v/>
      </c>
      <c r="B530" s="173">
        <f>'LEA Report Page'!$L$11</f>
        <v>45107</v>
      </c>
      <c r="C530" s="169" t="s">
        <v>1837</v>
      </c>
      <c r="D530" s="169" t="s">
        <v>1944</v>
      </c>
      <c r="E530" s="169" t="s">
        <v>1966</v>
      </c>
      <c r="F530" s="169" t="s">
        <v>1908</v>
      </c>
      <c r="G530" s="187">
        <f>'LEA Report Page'!K498</f>
        <v>0</v>
      </c>
      <c r="H530" s="184"/>
      <c r="I530" s="178"/>
      <c r="J530" s="169"/>
      <c r="K530" s="169" t="s">
        <v>1961</v>
      </c>
      <c r="L530" s="169" t="s">
        <v>1956</v>
      </c>
      <c r="M530" s="169"/>
      <c r="N530" s="169"/>
      <c r="O530" s="169"/>
      <c r="P530"/>
      <c r="Q530"/>
      <c r="R530" s="169"/>
      <c r="S530" s="169"/>
      <c r="T530" s="169"/>
      <c r="U530" s="169"/>
    </row>
    <row r="531" spans="1:21" s="215" customFormat="1" x14ac:dyDescent="0.25">
      <c r="A531" t="str">
        <f>'LEA Report Page'!$J$10</f>
        <v/>
      </c>
      <c r="B531" s="173">
        <f>'LEA Report Page'!$L$11</f>
        <v>45107</v>
      </c>
      <c r="C531" s="169" t="s">
        <v>1837</v>
      </c>
      <c r="D531" s="169" t="s">
        <v>1944</v>
      </c>
      <c r="E531" s="169" t="s">
        <v>1966</v>
      </c>
      <c r="F531" s="169" t="s">
        <v>1908</v>
      </c>
      <c r="G531" s="187">
        <f>'LEA Report Page'!K499</f>
        <v>0</v>
      </c>
      <c r="H531" s="184"/>
      <c r="I531" s="178"/>
      <c r="J531" s="169"/>
      <c r="K531" s="169" t="s">
        <v>1961</v>
      </c>
      <c r="L531" s="169" t="s">
        <v>1957</v>
      </c>
      <c r="M531" s="169"/>
      <c r="N531" s="169"/>
      <c r="O531" s="169"/>
      <c r="P531"/>
      <c r="Q531"/>
      <c r="R531" s="169"/>
      <c r="S531" s="169"/>
      <c r="T531" s="169"/>
      <c r="U531" s="169"/>
    </row>
    <row r="532" spans="1:21" s="215" customFormat="1" x14ac:dyDescent="0.25">
      <c r="A532" t="str">
        <f>'LEA Report Page'!$J$10</f>
        <v/>
      </c>
      <c r="B532" s="173">
        <f>'LEA Report Page'!$L$11</f>
        <v>45107</v>
      </c>
      <c r="C532" s="169" t="s">
        <v>1837</v>
      </c>
      <c r="D532" s="169" t="s">
        <v>1944</v>
      </c>
      <c r="E532" s="169" t="s">
        <v>1966</v>
      </c>
      <c r="F532" s="169" t="s">
        <v>1908</v>
      </c>
      <c r="G532" s="187">
        <f>'LEA Report Page'!K500</f>
        <v>0</v>
      </c>
      <c r="H532" s="184"/>
      <c r="I532" s="178"/>
      <c r="J532" s="169"/>
      <c r="K532" s="169" t="s">
        <v>1961</v>
      </c>
      <c r="L532" s="169" t="s">
        <v>1958</v>
      </c>
      <c r="M532" s="169"/>
      <c r="N532" s="169"/>
      <c r="O532" s="169"/>
      <c r="P532"/>
      <c r="Q532"/>
      <c r="R532" s="169"/>
      <c r="S532" s="169"/>
      <c r="T532" s="169"/>
      <c r="U532" s="169"/>
    </row>
    <row r="533" spans="1:21" s="215" customFormat="1" x14ac:dyDescent="0.25">
      <c r="A533" t="str">
        <f>'LEA Report Page'!$J$10</f>
        <v/>
      </c>
      <c r="B533" s="173">
        <f>'LEA Report Page'!$L$11</f>
        <v>45107</v>
      </c>
      <c r="C533" s="169" t="s">
        <v>1837</v>
      </c>
      <c r="D533" s="169" t="s">
        <v>1944</v>
      </c>
      <c r="E533" s="169" t="s">
        <v>1966</v>
      </c>
      <c r="F533" s="169" t="s">
        <v>1908</v>
      </c>
      <c r="G533" s="187">
        <f>'LEA Report Page'!K501</f>
        <v>0</v>
      </c>
      <c r="H533" s="184"/>
      <c r="I533" s="178"/>
      <c r="J533" s="169"/>
      <c r="K533" s="169" t="s">
        <v>1961</v>
      </c>
      <c r="L533" s="169" t="s">
        <v>1959</v>
      </c>
      <c r="M533" s="169"/>
      <c r="N533" s="169"/>
      <c r="O533" s="169"/>
      <c r="P533"/>
      <c r="Q533"/>
      <c r="R533" s="169"/>
      <c r="S533" s="169"/>
      <c r="T533" s="169"/>
      <c r="U533" s="169"/>
    </row>
    <row r="534" spans="1:21" s="215" customFormat="1" x14ac:dyDescent="0.25">
      <c r="A534" t="str">
        <f>'LEA Report Page'!$J$10</f>
        <v/>
      </c>
      <c r="B534" s="173">
        <f>'LEA Report Page'!$L$11</f>
        <v>45107</v>
      </c>
      <c r="C534" s="169" t="s">
        <v>1837</v>
      </c>
      <c r="D534" s="169" t="s">
        <v>1944</v>
      </c>
      <c r="E534" s="169" t="s">
        <v>1966</v>
      </c>
      <c r="F534" s="169" t="s">
        <v>1908</v>
      </c>
      <c r="G534" s="187">
        <f>'LEA Report Page'!K502</f>
        <v>0</v>
      </c>
      <c r="H534" s="184"/>
      <c r="I534" s="178"/>
      <c r="J534" s="169"/>
      <c r="K534" s="169" t="s">
        <v>1961</v>
      </c>
      <c r="L534" s="169" t="s">
        <v>1960</v>
      </c>
      <c r="M534" s="169"/>
      <c r="N534" s="169"/>
      <c r="O534" s="169"/>
      <c r="P534"/>
      <c r="Q534"/>
      <c r="R534" s="169"/>
      <c r="S534" s="169"/>
      <c r="T534" s="169"/>
      <c r="U534" s="169"/>
    </row>
    <row r="535" spans="1:21" s="215" customFormat="1" x14ac:dyDescent="0.25">
      <c r="A535" t="str">
        <f>'LEA Report Page'!$J$10</f>
        <v/>
      </c>
      <c r="B535" s="173">
        <f>'LEA Report Page'!$L$11</f>
        <v>45107</v>
      </c>
      <c r="C535" s="169" t="s">
        <v>1837</v>
      </c>
      <c r="D535" s="169" t="s">
        <v>1944</v>
      </c>
      <c r="E535" s="169" t="s">
        <v>1966</v>
      </c>
      <c r="F535" s="169" t="s">
        <v>1908</v>
      </c>
      <c r="G535" s="187">
        <f>'LEA Report Page'!K503</f>
        <v>0</v>
      </c>
      <c r="H535" s="184"/>
      <c r="I535" s="178"/>
      <c r="J535" s="169"/>
      <c r="K535" s="169" t="s">
        <v>1961</v>
      </c>
      <c r="L535" s="169" t="s">
        <v>1896</v>
      </c>
      <c r="M535" s="169"/>
      <c r="N535" s="169"/>
      <c r="O535" s="169"/>
      <c r="P535"/>
      <c r="Q535"/>
      <c r="R535" s="169"/>
      <c r="S535" s="169"/>
      <c r="T535" s="169"/>
      <c r="U535" s="169"/>
    </row>
    <row r="536" spans="1:21" s="215" customFormat="1" x14ac:dyDescent="0.25">
      <c r="A536" t="str">
        <f>'LEA Report Page'!$J$10</f>
        <v/>
      </c>
      <c r="B536" s="173">
        <f>'LEA Report Page'!$L$11</f>
        <v>45107</v>
      </c>
      <c r="C536" s="169" t="s">
        <v>1837</v>
      </c>
      <c r="D536" s="169" t="s">
        <v>1969</v>
      </c>
      <c r="E536" s="169" t="s">
        <v>1909</v>
      </c>
      <c r="F536" s="195" t="s">
        <v>1845</v>
      </c>
      <c r="G536" s="175"/>
      <c r="H536" s="184">
        <f>'LEA Report Page'!K510</f>
        <v>0</v>
      </c>
      <c r="I536" s="178"/>
      <c r="J536" s="169"/>
      <c r="K536" s="169"/>
      <c r="L536" s="169"/>
      <c r="M536" s="169"/>
      <c r="N536" s="169"/>
      <c r="O536" s="169"/>
      <c r="P536"/>
      <c r="Q536"/>
      <c r="R536" s="169"/>
      <c r="S536" s="169"/>
      <c r="T536" s="169"/>
      <c r="U536" s="169"/>
    </row>
    <row r="537" spans="1:21" s="215" customFormat="1" x14ac:dyDescent="0.25">
      <c r="A537" t="str">
        <f>'LEA Report Page'!$J$10</f>
        <v/>
      </c>
      <c r="B537" s="173">
        <f>'LEA Report Page'!$L$11</f>
        <v>45107</v>
      </c>
      <c r="C537" s="169" t="s">
        <v>1837</v>
      </c>
      <c r="D537" s="169" t="s">
        <v>1969</v>
      </c>
      <c r="E537" s="169" t="s">
        <v>1911</v>
      </c>
      <c r="F537" s="195" t="s">
        <v>1845</v>
      </c>
      <c r="G537" s="175"/>
      <c r="H537" s="184">
        <f>'LEA Report Page'!K511</f>
        <v>0</v>
      </c>
      <c r="I537" s="178"/>
      <c r="J537" s="169"/>
      <c r="K537" s="169"/>
      <c r="L537" s="169"/>
      <c r="M537" s="169"/>
      <c r="N537" s="169"/>
      <c r="O537" s="169"/>
      <c r="P537"/>
      <c r="Q537"/>
      <c r="R537" s="169"/>
      <c r="S537" s="169"/>
      <c r="T537" s="169"/>
      <c r="U537" s="169"/>
    </row>
    <row r="538" spans="1:21" s="215" customFormat="1" x14ac:dyDescent="0.25">
      <c r="A538" t="str">
        <f>'LEA Report Page'!$J$10</f>
        <v/>
      </c>
      <c r="B538" s="173">
        <f>'LEA Report Page'!$L$11</f>
        <v>45107</v>
      </c>
      <c r="C538" s="169" t="s">
        <v>1837</v>
      </c>
      <c r="D538" s="169" t="s">
        <v>1969</v>
      </c>
      <c r="E538" s="169" t="s">
        <v>1912</v>
      </c>
      <c r="F538" s="195" t="s">
        <v>1845</v>
      </c>
      <c r="G538" s="175"/>
      <c r="H538" s="184">
        <f>'LEA Report Page'!K512</f>
        <v>0</v>
      </c>
      <c r="I538" s="178"/>
      <c r="J538" s="169"/>
      <c r="K538" s="169"/>
      <c r="L538" s="169"/>
      <c r="M538" s="169"/>
      <c r="N538" s="169"/>
      <c r="O538" s="169"/>
      <c r="P538"/>
      <c r="Q538"/>
      <c r="R538" s="169"/>
      <c r="S538" s="169"/>
      <c r="T538" s="169"/>
      <c r="U538" s="169"/>
    </row>
    <row r="539" spans="1:21" s="215" customFormat="1" x14ac:dyDescent="0.25">
      <c r="A539" t="str">
        <f>'LEA Report Page'!$J$10</f>
        <v/>
      </c>
      <c r="B539" s="173">
        <f>'LEA Report Page'!$L$11</f>
        <v>45107</v>
      </c>
      <c r="C539" s="169" t="s">
        <v>1837</v>
      </c>
      <c r="D539" s="169" t="s">
        <v>1969</v>
      </c>
      <c r="E539" s="169" t="s">
        <v>1913</v>
      </c>
      <c r="F539" s="195" t="s">
        <v>1845</v>
      </c>
      <c r="G539" s="175"/>
      <c r="H539" s="184">
        <f>'LEA Report Page'!K513</f>
        <v>0</v>
      </c>
      <c r="I539" s="178"/>
      <c r="J539" s="169"/>
      <c r="K539" s="169"/>
      <c r="L539" s="169"/>
      <c r="M539" s="169"/>
      <c r="N539" s="169"/>
      <c r="O539" s="169"/>
      <c r="P539"/>
      <c r="Q539"/>
      <c r="R539" s="169"/>
      <c r="S539" s="169"/>
      <c r="T539" s="169"/>
      <c r="U539" s="169"/>
    </row>
    <row r="540" spans="1:21" s="215" customFormat="1" x14ac:dyDescent="0.25">
      <c r="A540" t="str">
        <f>'LEA Report Page'!$J$10</f>
        <v/>
      </c>
      <c r="B540" s="173">
        <f>'LEA Report Page'!$L$11</f>
        <v>45107</v>
      </c>
      <c r="C540" s="169" t="s">
        <v>1837</v>
      </c>
      <c r="D540" s="169" t="s">
        <v>1970</v>
      </c>
      <c r="E540" s="169" t="s">
        <v>1971</v>
      </c>
      <c r="F540" s="195" t="s">
        <v>1845</v>
      </c>
      <c r="G540" s="175"/>
      <c r="H540" s="184">
        <f>'LEA Report Page'!K517</f>
        <v>0</v>
      </c>
      <c r="I540" s="178"/>
      <c r="J540" s="169"/>
      <c r="K540" s="169"/>
      <c r="L540" s="169"/>
      <c r="M540" s="169"/>
      <c r="N540" s="169"/>
      <c r="O540" s="169"/>
      <c r="P540"/>
      <c r="Q540"/>
      <c r="R540" s="169"/>
      <c r="S540" s="169"/>
      <c r="T540" s="169"/>
      <c r="U540" s="169"/>
    </row>
    <row r="541" spans="1:21" s="215" customFormat="1" x14ac:dyDescent="0.25">
      <c r="A541" t="str">
        <f>'LEA Report Page'!$J$10</f>
        <v/>
      </c>
      <c r="B541" s="173">
        <f>'LEA Report Page'!$L$11</f>
        <v>45107</v>
      </c>
      <c r="C541" s="169" t="s">
        <v>1837</v>
      </c>
      <c r="D541" s="169" t="s">
        <v>1970</v>
      </c>
      <c r="E541" s="169" t="s">
        <v>1972</v>
      </c>
      <c r="F541" s="195" t="s">
        <v>1845</v>
      </c>
      <c r="G541" s="175"/>
      <c r="H541" s="184">
        <f>'LEA Report Page'!K518</f>
        <v>0</v>
      </c>
      <c r="I541" s="178"/>
      <c r="J541" s="169"/>
      <c r="K541" s="169"/>
      <c r="L541" s="169"/>
      <c r="M541" s="169"/>
      <c r="N541" s="169"/>
      <c r="O541" s="169"/>
      <c r="P541"/>
      <c r="Q541"/>
      <c r="R541" s="169"/>
      <c r="S541" s="169"/>
      <c r="T541" s="169"/>
      <c r="U541" s="169"/>
    </row>
    <row r="542" spans="1:21" s="215" customFormat="1" x14ac:dyDescent="0.25">
      <c r="A542" t="str">
        <f>'LEA Report Page'!$J$10</f>
        <v/>
      </c>
      <c r="B542" s="173">
        <f>'LEA Report Page'!$L$11</f>
        <v>45107</v>
      </c>
      <c r="C542" s="169" t="s">
        <v>1837</v>
      </c>
      <c r="D542" s="169" t="s">
        <v>1970</v>
      </c>
      <c r="E542" s="169" t="s">
        <v>1973</v>
      </c>
      <c r="F542" s="195" t="s">
        <v>1845</v>
      </c>
      <c r="G542" s="175"/>
      <c r="H542" s="184">
        <f>'LEA Report Page'!K519</f>
        <v>0</v>
      </c>
      <c r="I542" s="178"/>
      <c r="J542" s="169"/>
      <c r="K542" s="169"/>
      <c r="L542" s="169"/>
      <c r="M542" s="169"/>
      <c r="N542" s="169"/>
      <c r="O542" s="169"/>
      <c r="P542"/>
      <c r="Q542"/>
      <c r="R542" s="169"/>
      <c r="S542" s="169"/>
      <c r="T542" s="169"/>
      <c r="U542" s="169"/>
    </row>
    <row r="543" spans="1:21" s="215" customFormat="1" x14ac:dyDescent="0.25">
      <c r="A543" t="str">
        <f>'LEA Report Page'!$J$10</f>
        <v/>
      </c>
      <c r="B543" s="173">
        <f>'LEA Report Page'!$L$11</f>
        <v>45107</v>
      </c>
      <c r="C543" s="169" t="s">
        <v>1837</v>
      </c>
      <c r="D543" s="169" t="s">
        <v>1970</v>
      </c>
      <c r="E543" s="169" t="s">
        <v>1974</v>
      </c>
      <c r="F543" s="195" t="s">
        <v>1845</v>
      </c>
      <c r="G543" s="175"/>
      <c r="H543" s="184">
        <f>'LEA Report Page'!K520</f>
        <v>0</v>
      </c>
      <c r="I543" s="178"/>
      <c r="J543" s="169"/>
      <c r="K543" s="169"/>
      <c r="L543" s="169"/>
      <c r="M543" s="169"/>
      <c r="N543" s="169"/>
      <c r="O543" s="169"/>
      <c r="P543"/>
      <c r="Q543"/>
      <c r="R543" s="169"/>
      <c r="S543" s="169"/>
      <c r="T543" s="169"/>
      <c r="U543" s="169"/>
    </row>
    <row r="544" spans="1:21" s="215" customFormat="1" x14ac:dyDescent="0.25">
      <c r="A544" t="str">
        <f>'LEA Report Page'!$J$10</f>
        <v/>
      </c>
      <c r="B544" s="173">
        <f>'LEA Report Page'!$L$11</f>
        <v>45107</v>
      </c>
      <c r="C544" s="169" t="s">
        <v>1837</v>
      </c>
      <c r="D544" s="169" t="s">
        <v>1970</v>
      </c>
      <c r="E544" s="169" t="s">
        <v>1975</v>
      </c>
      <c r="F544" s="195" t="s">
        <v>1845</v>
      </c>
      <c r="G544" s="175"/>
      <c r="H544" s="184">
        <f>'LEA Report Page'!K521</f>
        <v>0</v>
      </c>
      <c r="I544" s="178"/>
      <c r="J544" s="169"/>
      <c r="K544" s="169"/>
      <c r="L544" s="169"/>
      <c r="M544" s="169"/>
      <c r="N544" s="169"/>
      <c r="O544" s="169"/>
      <c r="P544"/>
      <c r="Q544"/>
      <c r="R544" s="169"/>
      <c r="S544" s="169"/>
      <c r="T544" s="169"/>
      <c r="U544" s="169"/>
    </row>
    <row r="545" spans="1:21" s="215" customFormat="1" x14ac:dyDescent="0.25">
      <c r="A545" t="str">
        <f>'LEA Report Page'!$J$10</f>
        <v/>
      </c>
      <c r="B545" s="173">
        <f>'LEA Report Page'!$L$11</f>
        <v>45107</v>
      </c>
      <c r="C545" s="169" t="s">
        <v>1837</v>
      </c>
      <c r="D545" s="169" t="s">
        <v>1970</v>
      </c>
      <c r="E545" s="169" t="s">
        <v>4399</v>
      </c>
      <c r="F545" s="195" t="s">
        <v>1845</v>
      </c>
      <c r="G545" s="175"/>
      <c r="H545" s="184">
        <f>'LEA Report Page'!K522</f>
        <v>0</v>
      </c>
      <c r="I545" s="178"/>
      <c r="J545" s="169"/>
      <c r="K545" s="169"/>
      <c r="L545" s="169"/>
      <c r="M545" s="169"/>
      <c r="N545" s="169"/>
      <c r="O545" s="169"/>
      <c r="P545"/>
      <c r="Q545"/>
      <c r="R545" s="169"/>
      <c r="S545" s="169"/>
      <c r="T545" s="169"/>
      <c r="U545" s="169"/>
    </row>
    <row r="546" spans="1:21" x14ac:dyDescent="0.25">
      <c r="A546" s="216" t="str">
        <f>'LEA Report Page'!$J$10</f>
        <v/>
      </c>
      <c r="B546" s="217">
        <f>'LEA Report Page'!$L$11</f>
        <v>45107</v>
      </c>
      <c r="C546" s="215" t="s">
        <v>1837</v>
      </c>
      <c r="D546" s="215" t="s">
        <v>1970</v>
      </c>
      <c r="E546" s="215" t="s">
        <v>4498</v>
      </c>
      <c r="F546" s="220" t="s">
        <v>1845</v>
      </c>
      <c r="G546" s="221"/>
      <c r="H546" s="218">
        <f>'LEA Report Page'!K523</f>
        <v>0</v>
      </c>
      <c r="I546" s="219"/>
      <c r="J546" s="215"/>
      <c r="K546" s="215"/>
      <c r="L546" s="215"/>
      <c r="M546" s="215"/>
      <c r="N546" s="215"/>
      <c r="O546" s="215"/>
      <c r="P546" s="216"/>
      <c r="Q546" s="216"/>
      <c r="R546" s="215"/>
      <c r="S546" s="215"/>
      <c r="T546" s="215"/>
      <c r="U546" s="215"/>
    </row>
  </sheetData>
  <sheetProtection algorithmName="SHA-512" hashValue="kTvT+SHYrERW0D2bZKepPSVxPv1efB95ur+r6eGF0I++upfkU+W0vzCFDfdvhFGMQP2YqpQzm0MnOuqSjVwm7A==" saltValue="hDY/HNBlLqAbIZD4Ah3fEQ==" spinCount="100000" sheet="1" objects="1" scenarios="1"/>
  <autoFilter ref="A1:U546" xr:uid="{B545F22B-F4F4-48B3-AFDC-526FBC879449}"/>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BD8A1-88B2-4FD8-82C1-BFDE9DD63DF4}">
  <dimension ref="B1:AL828"/>
  <sheetViews>
    <sheetView workbookViewId="0">
      <pane xSplit="1" ySplit="4" topLeftCell="B5" activePane="bottomRight" state="frozen"/>
      <selection pane="topRight" activeCell="B1" sqref="B1"/>
      <selection pane="bottomLeft" activeCell="A7" sqref="A7"/>
      <selection pane="bottomRight" activeCell="A4" sqref="A4"/>
    </sheetView>
  </sheetViews>
  <sheetFormatPr defaultRowHeight="15" x14ac:dyDescent="0.25"/>
  <cols>
    <col min="1" max="1" width="1.7109375" customWidth="1"/>
    <col min="2" max="2" width="40.42578125" style="133" customWidth="1"/>
    <col min="3" max="5" width="16" style="4" customWidth="1"/>
    <col min="6" max="6" width="17.5703125" style="4" bestFit="1" customWidth="1"/>
    <col min="7" max="7" width="12.5703125" style="133" customWidth="1"/>
    <col min="8" max="8" width="17.140625" customWidth="1"/>
    <col min="9" max="9" width="15.28515625" customWidth="1"/>
    <col min="10" max="10" width="14.42578125" customWidth="1"/>
    <col min="11" max="12" width="17.28515625" customWidth="1"/>
    <col min="13" max="13" width="22.42578125" bestFit="1" customWidth="1"/>
    <col min="14" max="14" width="22.42578125" customWidth="1"/>
    <col min="15" max="15" width="22.42578125" bestFit="1" customWidth="1"/>
    <col min="16" max="16" width="22.42578125" customWidth="1"/>
    <col min="17" max="17" width="22.42578125" bestFit="1" customWidth="1"/>
    <col min="18" max="18" width="22.42578125" customWidth="1"/>
    <col min="19" max="19" width="22.42578125" bestFit="1" customWidth="1"/>
    <col min="20" max="20" width="22.42578125" customWidth="1"/>
    <col min="21" max="21" width="22.42578125" bestFit="1" customWidth="1"/>
    <col min="22" max="23" width="18.42578125" bestFit="1" customWidth="1"/>
  </cols>
  <sheetData>
    <row r="1" spans="2:38" ht="21.75" customHeight="1" x14ac:dyDescent="0.25">
      <c r="C1" s="4">
        <v>1</v>
      </c>
      <c r="D1" s="4">
        <f>C1+1</f>
        <v>2</v>
      </c>
      <c r="E1" s="4">
        <f t="shared" ref="E1:AC1" si="0">D1+1</f>
        <v>3</v>
      </c>
      <c r="F1" s="4">
        <f t="shared" si="0"/>
        <v>4</v>
      </c>
      <c r="G1" s="4">
        <f t="shared" si="0"/>
        <v>5</v>
      </c>
      <c r="H1" s="4">
        <f t="shared" si="0"/>
        <v>6</v>
      </c>
      <c r="I1" s="4">
        <f t="shared" si="0"/>
        <v>7</v>
      </c>
      <c r="J1" s="4">
        <f t="shared" si="0"/>
        <v>8</v>
      </c>
      <c r="K1" s="4">
        <f t="shared" si="0"/>
        <v>9</v>
      </c>
      <c r="L1" s="4">
        <f t="shared" si="0"/>
        <v>10</v>
      </c>
      <c r="M1" s="4">
        <f t="shared" si="0"/>
        <v>11</v>
      </c>
      <c r="N1" s="4">
        <f t="shared" si="0"/>
        <v>12</v>
      </c>
      <c r="O1" s="4">
        <f t="shared" si="0"/>
        <v>13</v>
      </c>
      <c r="P1" s="4">
        <f t="shared" si="0"/>
        <v>14</v>
      </c>
      <c r="Q1" s="4">
        <v>15</v>
      </c>
      <c r="R1" s="4">
        <f t="shared" si="0"/>
        <v>16</v>
      </c>
      <c r="S1" s="4">
        <f t="shared" si="0"/>
        <v>17</v>
      </c>
      <c r="T1" s="4">
        <f t="shared" si="0"/>
        <v>18</v>
      </c>
      <c r="U1" s="4">
        <f t="shared" si="0"/>
        <v>19</v>
      </c>
      <c r="V1" s="4">
        <f t="shared" si="0"/>
        <v>20</v>
      </c>
      <c r="W1" s="4">
        <f t="shared" si="0"/>
        <v>21</v>
      </c>
      <c r="X1" s="4">
        <f t="shared" si="0"/>
        <v>22</v>
      </c>
      <c r="Y1" s="4">
        <f t="shared" si="0"/>
        <v>23</v>
      </c>
      <c r="Z1" s="4">
        <f t="shared" si="0"/>
        <v>24</v>
      </c>
      <c r="AA1" s="4">
        <f t="shared" si="0"/>
        <v>25</v>
      </c>
      <c r="AB1" s="4">
        <f t="shared" si="0"/>
        <v>26</v>
      </c>
      <c r="AC1" s="4">
        <f t="shared" si="0"/>
        <v>27</v>
      </c>
      <c r="AD1" s="4">
        <v>28</v>
      </c>
      <c r="AE1" s="4">
        <v>29</v>
      </c>
      <c r="AF1" s="4">
        <v>30</v>
      </c>
      <c r="AG1" s="4">
        <v>31</v>
      </c>
      <c r="AH1" s="4">
        <v>32</v>
      </c>
      <c r="AI1" s="4">
        <v>33</v>
      </c>
      <c r="AJ1" s="4">
        <v>34</v>
      </c>
      <c r="AK1" s="4">
        <v>35</v>
      </c>
    </row>
    <row r="2" spans="2:38" x14ac:dyDescent="0.25">
      <c r="V2" t="s">
        <v>4443</v>
      </c>
      <c r="X2" t="s">
        <v>4444</v>
      </c>
      <c r="Z2" t="s">
        <v>4445</v>
      </c>
      <c r="AB2" t="s">
        <v>1896</v>
      </c>
    </row>
    <row r="3" spans="2:38" x14ac:dyDescent="0.25">
      <c r="B3" s="161"/>
      <c r="C3" s="161"/>
      <c r="D3" s="161"/>
      <c r="E3" s="161"/>
      <c r="F3" s="161"/>
      <c r="G3" s="161"/>
      <c r="H3" s="305" t="s">
        <v>151</v>
      </c>
      <c r="I3" s="305"/>
      <c r="J3" s="305"/>
      <c r="K3" s="305"/>
      <c r="L3" s="158" t="s">
        <v>155</v>
      </c>
      <c r="M3" s="158" t="s">
        <v>155</v>
      </c>
      <c r="N3" s="158" t="s">
        <v>156</v>
      </c>
      <c r="O3" s="158" t="s">
        <v>156</v>
      </c>
      <c r="P3" s="158" t="s">
        <v>157</v>
      </c>
      <c r="Q3" s="158" t="s">
        <v>157</v>
      </c>
      <c r="R3" s="199" t="s">
        <v>4440</v>
      </c>
      <c r="S3" s="199" t="s">
        <v>4440</v>
      </c>
      <c r="T3" s="199" t="s">
        <v>4441</v>
      </c>
      <c r="U3" s="199" t="s">
        <v>4441</v>
      </c>
      <c r="V3" s="199" t="s">
        <v>4441</v>
      </c>
      <c r="W3" s="199" t="s">
        <v>4441</v>
      </c>
      <c r="X3" s="199" t="s">
        <v>4441</v>
      </c>
      <c r="Y3" s="199" t="s">
        <v>4441</v>
      </c>
      <c r="Z3" s="199" t="s">
        <v>4441</v>
      </c>
      <c r="AA3" s="199" t="s">
        <v>4441</v>
      </c>
      <c r="AB3" s="199" t="s">
        <v>4441</v>
      </c>
      <c r="AC3" s="199" t="s">
        <v>4441</v>
      </c>
      <c r="AJ3" t="s">
        <v>4459</v>
      </c>
      <c r="AK3" t="s">
        <v>4459</v>
      </c>
    </row>
    <row r="4" spans="2:38" x14ac:dyDescent="0.25">
      <c r="B4" s="159" t="s">
        <v>153</v>
      </c>
      <c r="C4" s="159" t="s">
        <v>152</v>
      </c>
      <c r="D4" s="159" t="s">
        <v>2028</v>
      </c>
      <c r="E4" s="159" t="s">
        <v>2029</v>
      </c>
      <c r="F4" s="159" t="s">
        <v>2030</v>
      </c>
      <c r="G4" s="159" t="s">
        <v>154</v>
      </c>
      <c r="H4" s="158" t="s">
        <v>155</v>
      </c>
      <c r="I4" s="158" t="s">
        <v>156</v>
      </c>
      <c r="J4" s="158" t="s">
        <v>157</v>
      </c>
      <c r="K4" s="158" t="s">
        <v>158</v>
      </c>
      <c r="L4" s="199" t="s">
        <v>4442</v>
      </c>
      <c r="M4" s="199" t="s">
        <v>4439</v>
      </c>
      <c r="N4" s="199" t="s">
        <v>4442</v>
      </c>
      <c r="O4" s="199" t="s">
        <v>4439</v>
      </c>
      <c r="P4" s="199" t="s">
        <v>4442</v>
      </c>
      <c r="Q4" s="199" t="s">
        <v>4439</v>
      </c>
      <c r="R4" s="199" t="s">
        <v>4442</v>
      </c>
      <c r="S4" s="199" t="s">
        <v>4439</v>
      </c>
      <c r="T4" s="199" t="s">
        <v>4442</v>
      </c>
      <c r="U4" s="199" t="s">
        <v>4439</v>
      </c>
      <c r="V4" s="199" t="s">
        <v>4442</v>
      </c>
      <c r="W4" s="199" t="s">
        <v>4439</v>
      </c>
      <c r="X4" s="199" t="s">
        <v>4442</v>
      </c>
      <c r="Y4" s="199" t="s">
        <v>4439</v>
      </c>
      <c r="Z4" s="199" t="s">
        <v>4442</v>
      </c>
      <c r="AA4" s="199" t="s">
        <v>4439</v>
      </c>
      <c r="AB4" s="199" t="s">
        <v>4442</v>
      </c>
      <c r="AC4" s="199" t="s">
        <v>4439</v>
      </c>
      <c r="AD4" t="s">
        <v>4446</v>
      </c>
      <c r="AE4" t="s">
        <v>4447</v>
      </c>
      <c r="AF4" t="s">
        <v>4448</v>
      </c>
      <c r="AG4" t="s">
        <v>4449</v>
      </c>
      <c r="AH4" t="s">
        <v>4450</v>
      </c>
      <c r="AI4" t="s">
        <v>4451</v>
      </c>
      <c r="AJ4" t="s">
        <v>4460</v>
      </c>
      <c r="AK4" t="s">
        <v>4461</v>
      </c>
    </row>
    <row r="5" spans="2:38" x14ac:dyDescent="0.25">
      <c r="B5" s="163" t="s">
        <v>1809</v>
      </c>
      <c r="C5" s="162"/>
      <c r="D5" s="162"/>
      <c r="E5" s="162"/>
      <c r="F5" s="162"/>
      <c r="G5" s="162"/>
      <c r="H5" s="162"/>
      <c r="I5" s="162"/>
      <c r="J5" s="162"/>
      <c r="K5" s="162"/>
      <c r="L5" s="171"/>
    </row>
    <row r="6" spans="2:38" x14ac:dyDescent="0.25">
      <c r="B6" s="160" t="s">
        <v>1343</v>
      </c>
      <c r="C6" s="108" t="s">
        <v>1342</v>
      </c>
      <c r="D6" s="108" t="s">
        <v>4455</v>
      </c>
      <c r="E6" s="108" t="s">
        <v>2031</v>
      </c>
      <c r="F6" s="108" t="s">
        <v>4455</v>
      </c>
      <c r="G6" s="160" t="s">
        <v>161</v>
      </c>
      <c r="H6" s="109"/>
      <c r="I6" s="109"/>
      <c r="J6" s="109">
        <v>1</v>
      </c>
      <c r="K6" s="109">
        <v>1</v>
      </c>
      <c r="L6" t="s">
        <v>2045</v>
      </c>
      <c r="M6" t="s">
        <v>2045</v>
      </c>
      <c r="N6" t="s">
        <v>2045</v>
      </c>
      <c r="O6" t="s">
        <v>2045</v>
      </c>
      <c r="P6" t="s">
        <v>2045</v>
      </c>
      <c r="Q6" t="s">
        <v>2045</v>
      </c>
      <c r="R6" t="s">
        <v>2045</v>
      </c>
      <c r="S6" t="s">
        <v>2045</v>
      </c>
      <c r="T6" t="s">
        <v>2045</v>
      </c>
      <c r="U6" t="s">
        <v>2045</v>
      </c>
      <c r="V6" t="s">
        <v>2045</v>
      </c>
      <c r="W6" t="s">
        <v>2045</v>
      </c>
      <c r="X6" t="s">
        <v>2045</v>
      </c>
      <c r="Y6" t="s">
        <v>2045</v>
      </c>
      <c r="Z6" t="s">
        <v>2045</v>
      </c>
      <c r="AA6" t="s">
        <v>2045</v>
      </c>
      <c r="AB6" t="s">
        <v>2045</v>
      </c>
      <c r="AC6" t="s">
        <v>2045</v>
      </c>
      <c r="AD6" t="s">
        <v>4452</v>
      </c>
      <c r="AE6" t="s">
        <v>4452</v>
      </c>
      <c r="AF6" t="s">
        <v>4452</v>
      </c>
      <c r="AG6" t="s">
        <v>4452</v>
      </c>
      <c r="AH6" t="s">
        <v>4452</v>
      </c>
      <c r="AI6" t="s">
        <v>4452</v>
      </c>
      <c r="AJ6" t="s">
        <v>2045</v>
      </c>
      <c r="AK6" t="s">
        <v>2045</v>
      </c>
    </row>
    <row r="7" spans="2:38" x14ac:dyDescent="0.25">
      <c r="B7" s="160" t="s">
        <v>264</v>
      </c>
      <c r="C7" s="108" t="s">
        <v>263</v>
      </c>
      <c r="D7" s="108" t="s">
        <v>2032</v>
      </c>
      <c r="E7" s="108" t="s">
        <v>2033</v>
      </c>
      <c r="F7" s="108" t="s">
        <v>2034</v>
      </c>
      <c r="G7" s="160" t="s">
        <v>174</v>
      </c>
      <c r="H7" s="109"/>
      <c r="I7" s="109"/>
      <c r="J7" s="109">
        <v>1</v>
      </c>
      <c r="K7" s="109">
        <v>1</v>
      </c>
      <c r="L7">
        <v>0</v>
      </c>
      <c r="M7">
        <v>0</v>
      </c>
      <c r="N7">
        <v>0</v>
      </c>
      <c r="O7">
        <v>0</v>
      </c>
      <c r="P7">
        <v>0</v>
      </c>
      <c r="Q7">
        <v>0</v>
      </c>
      <c r="R7">
        <v>0</v>
      </c>
      <c r="S7">
        <v>0</v>
      </c>
      <c r="T7">
        <v>487367</v>
      </c>
      <c r="U7">
        <v>40363.199999999997</v>
      </c>
      <c r="V7">
        <v>0</v>
      </c>
      <c r="W7">
        <v>0</v>
      </c>
      <c r="X7">
        <v>0</v>
      </c>
      <c r="Y7">
        <v>0</v>
      </c>
      <c r="Z7">
        <v>0</v>
      </c>
      <c r="AA7">
        <v>0</v>
      </c>
      <c r="AB7">
        <v>487367</v>
      </c>
      <c r="AC7">
        <v>40363.199999999997</v>
      </c>
      <c r="AD7">
        <v>42</v>
      </c>
      <c r="AE7">
        <v>43</v>
      </c>
      <c r="AF7">
        <v>43</v>
      </c>
      <c r="AG7">
        <v>43</v>
      </c>
      <c r="AH7">
        <v>42</v>
      </c>
      <c r="AI7">
        <v>45</v>
      </c>
      <c r="AJ7">
        <v>0</v>
      </c>
      <c r="AK7">
        <v>0</v>
      </c>
    </row>
    <row r="8" spans="2:38" x14ac:dyDescent="0.25">
      <c r="B8" s="160" t="s">
        <v>1113</v>
      </c>
      <c r="C8" s="108" t="s">
        <v>1112</v>
      </c>
      <c r="D8" s="108" t="s">
        <v>2035</v>
      </c>
      <c r="E8" s="108" t="s">
        <v>2036</v>
      </c>
      <c r="F8" s="108" t="s">
        <v>2037</v>
      </c>
      <c r="G8" s="160" t="s">
        <v>167</v>
      </c>
      <c r="H8" s="109">
        <v>1</v>
      </c>
      <c r="I8" s="109">
        <v>1</v>
      </c>
      <c r="J8" s="109">
        <v>1</v>
      </c>
      <c r="K8" s="109">
        <v>3</v>
      </c>
      <c r="L8">
        <v>226310</v>
      </c>
      <c r="M8">
        <v>226310</v>
      </c>
      <c r="N8">
        <v>1157447</v>
      </c>
      <c r="O8">
        <v>585097.76</v>
      </c>
      <c r="P8">
        <v>2341180</v>
      </c>
      <c r="Q8">
        <v>623758.55000000005</v>
      </c>
      <c r="R8">
        <v>104504</v>
      </c>
      <c r="S8">
        <v>104504</v>
      </c>
      <c r="T8">
        <v>181963</v>
      </c>
      <c r="U8">
        <v>131476.32999999999</v>
      </c>
      <c r="V8">
        <v>129973</v>
      </c>
      <c r="W8">
        <v>100593.63</v>
      </c>
      <c r="X8">
        <v>25995</v>
      </c>
      <c r="Y8">
        <v>25995</v>
      </c>
      <c r="Z8">
        <v>25995</v>
      </c>
      <c r="AA8">
        <v>4887.7</v>
      </c>
      <c r="AB8">
        <v>0</v>
      </c>
      <c r="AC8">
        <v>0</v>
      </c>
      <c r="AD8">
        <v>257</v>
      </c>
      <c r="AE8">
        <v>260</v>
      </c>
      <c r="AF8">
        <v>260</v>
      </c>
      <c r="AG8">
        <v>260.5</v>
      </c>
      <c r="AH8">
        <v>264.5</v>
      </c>
      <c r="AI8">
        <v>246.5</v>
      </c>
      <c r="AJ8">
        <v>468236</v>
      </c>
      <c r="AK8">
        <v>182204.61</v>
      </c>
      <c r="AL8" s="206"/>
    </row>
    <row r="9" spans="2:38" x14ac:dyDescent="0.25">
      <c r="B9" s="160" t="s">
        <v>1287</v>
      </c>
      <c r="C9" s="108" t="s">
        <v>1286</v>
      </c>
      <c r="D9" s="108" t="s">
        <v>2038</v>
      </c>
      <c r="E9" s="108" t="s">
        <v>2039</v>
      </c>
      <c r="F9" s="108" t="s">
        <v>2040</v>
      </c>
      <c r="G9" s="160" t="s">
        <v>167</v>
      </c>
      <c r="H9" s="109">
        <v>1</v>
      </c>
      <c r="I9" s="109">
        <v>1</v>
      </c>
      <c r="J9" s="109">
        <v>1</v>
      </c>
      <c r="K9" s="109">
        <v>3</v>
      </c>
      <c r="L9">
        <v>556425</v>
      </c>
      <c r="M9">
        <v>556425</v>
      </c>
      <c r="N9">
        <v>2473002</v>
      </c>
      <c r="O9">
        <v>1628742.4</v>
      </c>
      <c r="P9">
        <v>5002167</v>
      </c>
      <c r="Q9">
        <v>1906388.46</v>
      </c>
      <c r="R9">
        <v>260852</v>
      </c>
      <c r="S9">
        <v>260852</v>
      </c>
      <c r="T9">
        <v>388780</v>
      </c>
      <c r="U9">
        <v>244086.6</v>
      </c>
      <c r="V9">
        <v>277700</v>
      </c>
      <c r="W9">
        <v>205206.7</v>
      </c>
      <c r="X9">
        <v>55540</v>
      </c>
      <c r="Y9">
        <v>15000</v>
      </c>
      <c r="Z9">
        <v>55540</v>
      </c>
      <c r="AA9">
        <v>23879.9</v>
      </c>
      <c r="AB9">
        <v>0</v>
      </c>
      <c r="AC9">
        <v>0</v>
      </c>
      <c r="AD9">
        <v>657.2</v>
      </c>
      <c r="AE9">
        <v>675.4</v>
      </c>
      <c r="AF9">
        <v>675.4</v>
      </c>
      <c r="AG9">
        <v>691.6</v>
      </c>
      <c r="AH9">
        <v>705.8</v>
      </c>
      <c r="AI9">
        <v>746.8</v>
      </c>
      <c r="AJ9">
        <v>959709.47</v>
      </c>
      <c r="AK9">
        <v>959709.47</v>
      </c>
      <c r="AL9" s="206"/>
    </row>
    <row r="10" spans="2:38" x14ac:dyDescent="0.25">
      <c r="B10" s="160" t="s">
        <v>1383</v>
      </c>
      <c r="C10" s="108" t="s">
        <v>1382</v>
      </c>
      <c r="D10" s="108" t="s">
        <v>2041</v>
      </c>
      <c r="E10" s="108" t="s">
        <v>2042</v>
      </c>
      <c r="F10" s="108" t="s">
        <v>2043</v>
      </c>
      <c r="G10" s="160" t="s">
        <v>161</v>
      </c>
      <c r="H10" s="109">
        <v>1</v>
      </c>
      <c r="I10" s="109">
        <v>1</v>
      </c>
      <c r="J10" s="109">
        <v>1</v>
      </c>
      <c r="K10" s="109">
        <v>3</v>
      </c>
      <c r="L10">
        <v>151349</v>
      </c>
      <c r="M10">
        <v>151349</v>
      </c>
      <c r="N10">
        <v>977155</v>
      </c>
      <c r="O10">
        <v>546015.36</v>
      </c>
      <c r="P10">
        <v>1976501</v>
      </c>
      <c r="Q10">
        <v>576323.74</v>
      </c>
      <c r="R10">
        <v>0</v>
      </c>
      <c r="S10">
        <v>0</v>
      </c>
      <c r="T10">
        <v>153619</v>
      </c>
      <c r="U10">
        <v>52202.95</v>
      </c>
      <c r="V10">
        <v>109727</v>
      </c>
      <c r="W10">
        <v>46557.95</v>
      </c>
      <c r="X10">
        <v>21946</v>
      </c>
      <c r="Y10">
        <v>0</v>
      </c>
      <c r="Z10">
        <v>21946</v>
      </c>
      <c r="AA10">
        <v>5645</v>
      </c>
      <c r="AB10">
        <v>0</v>
      </c>
      <c r="AC10">
        <v>0</v>
      </c>
      <c r="AD10">
        <v>38.369999999999997</v>
      </c>
      <c r="AE10">
        <v>50.87</v>
      </c>
      <c r="AF10">
        <v>50.87</v>
      </c>
      <c r="AG10">
        <v>54.86</v>
      </c>
      <c r="AH10">
        <v>65.849999999999994</v>
      </c>
      <c r="AI10">
        <v>82.35</v>
      </c>
      <c r="AJ10">
        <v>395300.2</v>
      </c>
      <c r="AK10">
        <v>261383.5</v>
      </c>
      <c r="AL10" s="206"/>
    </row>
    <row r="11" spans="2:38" x14ac:dyDescent="0.25">
      <c r="B11" s="160" t="s">
        <v>1719</v>
      </c>
      <c r="C11" s="108" t="s">
        <v>1718</v>
      </c>
      <c r="D11" s="108" t="s">
        <v>2044</v>
      </c>
      <c r="E11" s="108" t="s">
        <v>4354</v>
      </c>
      <c r="F11" s="108" t="s">
        <v>2046</v>
      </c>
      <c r="G11" s="160" t="s">
        <v>1720</v>
      </c>
      <c r="H11" s="109"/>
      <c r="I11" s="109"/>
      <c r="J11" s="109">
        <v>1</v>
      </c>
      <c r="K11" s="109">
        <v>1</v>
      </c>
      <c r="L11">
        <v>0</v>
      </c>
      <c r="M11">
        <v>0</v>
      </c>
      <c r="N11">
        <v>0</v>
      </c>
      <c r="O11">
        <v>0</v>
      </c>
      <c r="P11">
        <v>0</v>
      </c>
      <c r="Q11">
        <v>0</v>
      </c>
      <c r="R11">
        <v>0</v>
      </c>
      <c r="S11">
        <v>0</v>
      </c>
      <c r="T11">
        <v>250701</v>
      </c>
      <c r="U11">
        <v>109549.88</v>
      </c>
      <c r="V11">
        <v>0</v>
      </c>
      <c r="W11">
        <v>0</v>
      </c>
      <c r="X11">
        <v>0</v>
      </c>
      <c r="Y11">
        <v>0</v>
      </c>
      <c r="Z11">
        <v>0</v>
      </c>
      <c r="AA11">
        <v>0</v>
      </c>
      <c r="AB11">
        <v>250701</v>
      </c>
      <c r="AC11">
        <v>109549.88</v>
      </c>
      <c r="AD11">
        <v>0</v>
      </c>
      <c r="AE11">
        <v>0</v>
      </c>
      <c r="AF11">
        <v>0</v>
      </c>
      <c r="AG11">
        <v>0</v>
      </c>
      <c r="AH11">
        <v>0</v>
      </c>
      <c r="AI11">
        <v>0</v>
      </c>
      <c r="AJ11">
        <v>0</v>
      </c>
      <c r="AK11">
        <v>0</v>
      </c>
      <c r="AL11" s="206"/>
    </row>
    <row r="12" spans="2:38" x14ac:dyDescent="0.25">
      <c r="B12" s="160" t="s">
        <v>1451</v>
      </c>
      <c r="C12" s="108" t="s">
        <v>1450</v>
      </c>
      <c r="D12" s="108" t="s">
        <v>2047</v>
      </c>
      <c r="E12" s="108" t="s">
        <v>2048</v>
      </c>
      <c r="F12" s="108" t="s">
        <v>2049</v>
      </c>
      <c r="G12" s="160" t="s">
        <v>161</v>
      </c>
      <c r="H12" s="109">
        <v>1</v>
      </c>
      <c r="I12" s="109">
        <v>1</v>
      </c>
      <c r="J12" s="109">
        <v>1</v>
      </c>
      <c r="K12" s="109">
        <v>3</v>
      </c>
      <c r="L12">
        <v>436125</v>
      </c>
      <c r="M12">
        <v>436125</v>
      </c>
      <c r="N12">
        <v>2059460</v>
      </c>
      <c r="O12">
        <v>613206.78</v>
      </c>
      <c r="P12">
        <v>4165691</v>
      </c>
      <c r="Q12">
        <v>1084338.55</v>
      </c>
      <c r="R12">
        <v>0</v>
      </c>
      <c r="S12">
        <v>0</v>
      </c>
      <c r="T12">
        <v>323769</v>
      </c>
      <c r="U12">
        <v>16411.759999999998</v>
      </c>
      <c r="V12">
        <v>231263</v>
      </c>
      <c r="W12">
        <v>7747</v>
      </c>
      <c r="X12">
        <v>46253</v>
      </c>
      <c r="Y12">
        <v>0</v>
      </c>
      <c r="Z12">
        <v>46253</v>
      </c>
      <c r="AA12">
        <v>8664.76</v>
      </c>
      <c r="AB12">
        <v>0</v>
      </c>
      <c r="AC12">
        <v>0</v>
      </c>
      <c r="AD12">
        <v>44</v>
      </c>
      <c r="AE12">
        <v>51</v>
      </c>
      <c r="AF12">
        <v>51</v>
      </c>
      <c r="AG12">
        <v>51</v>
      </c>
      <c r="AH12">
        <v>49</v>
      </c>
      <c r="AI12">
        <v>51</v>
      </c>
      <c r="AJ12">
        <v>970564.42</v>
      </c>
      <c r="AK12">
        <v>281969.05</v>
      </c>
      <c r="AL12" s="206"/>
    </row>
    <row r="13" spans="2:38" x14ac:dyDescent="0.25">
      <c r="B13" s="160" t="s">
        <v>615</v>
      </c>
      <c r="C13" s="108" t="s">
        <v>614</v>
      </c>
      <c r="D13" s="108" t="s">
        <v>2050</v>
      </c>
      <c r="E13" s="108" t="s">
        <v>2051</v>
      </c>
      <c r="F13" s="108" t="s">
        <v>2052</v>
      </c>
      <c r="G13" s="160" t="s">
        <v>174</v>
      </c>
      <c r="H13" s="109"/>
      <c r="I13" s="109"/>
      <c r="J13" s="109">
        <v>1</v>
      </c>
      <c r="K13" s="109">
        <v>1</v>
      </c>
      <c r="L13">
        <v>0</v>
      </c>
      <c r="M13">
        <v>55511</v>
      </c>
      <c r="N13">
        <v>0</v>
      </c>
      <c r="O13">
        <v>208841</v>
      </c>
      <c r="P13">
        <v>0</v>
      </c>
      <c r="Q13">
        <v>0</v>
      </c>
      <c r="R13">
        <v>0</v>
      </c>
      <c r="S13">
        <v>0</v>
      </c>
      <c r="T13">
        <v>454299</v>
      </c>
      <c r="U13">
        <v>213650</v>
      </c>
      <c r="V13">
        <v>0</v>
      </c>
      <c r="W13">
        <v>0</v>
      </c>
      <c r="X13">
        <v>0</v>
      </c>
      <c r="Y13">
        <v>0</v>
      </c>
      <c r="Z13">
        <v>0</v>
      </c>
      <c r="AA13">
        <v>0</v>
      </c>
      <c r="AB13">
        <v>454299</v>
      </c>
      <c r="AC13">
        <v>213650</v>
      </c>
      <c r="AD13">
        <v>20</v>
      </c>
      <c r="AE13">
        <v>20</v>
      </c>
      <c r="AF13">
        <v>20</v>
      </c>
      <c r="AG13">
        <v>21</v>
      </c>
      <c r="AH13">
        <v>21</v>
      </c>
      <c r="AI13">
        <v>26</v>
      </c>
      <c r="AJ13">
        <v>308299</v>
      </c>
      <c r="AK13">
        <v>210000</v>
      </c>
      <c r="AL13" s="206"/>
    </row>
    <row r="14" spans="2:38" x14ac:dyDescent="0.25">
      <c r="B14" s="160" t="s">
        <v>1457</v>
      </c>
      <c r="C14" s="108" t="s">
        <v>1456</v>
      </c>
      <c r="D14" s="108" t="s">
        <v>2053</v>
      </c>
      <c r="E14" s="108" t="s">
        <v>2054</v>
      </c>
      <c r="F14" s="108" t="s">
        <v>2055</v>
      </c>
      <c r="G14" s="160" t="s">
        <v>161</v>
      </c>
      <c r="H14" s="109">
        <v>1</v>
      </c>
      <c r="I14" s="109">
        <v>1</v>
      </c>
      <c r="J14" s="109">
        <v>1</v>
      </c>
      <c r="K14" s="109">
        <v>3</v>
      </c>
      <c r="L14">
        <v>2038307</v>
      </c>
      <c r="M14">
        <v>2038307</v>
      </c>
      <c r="N14">
        <v>11985441</v>
      </c>
      <c r="O14">
        <v>11107204.699999999</v>
      </c>
      <c r="P14">
        <v>24243079</v>
      </c>
      <c r="Q14">
        <v>1279485.04</v>
      </c>
      <c r="R14">
        <v>0</v>
      </c>
      <c r="S14">
        <v>0</v>
      </c>
      <c r="T14">
        <v>0</v>
      </c>
      <c r="U14">
        <v>0</v>
      </c>
      <c r="V14">
        <v>0</v>
      </c>
      <c r="W14">
        <v>0</v>
      </c>
      <c r="X14">
        <v>0</v>
      </c>
      <c r="Y14">
        <v>0</v>
      </c>
      <c r="Z14">
        <v>0</v>
      </c>
      <c r="AA14">
        <v>0</v>
      </c>
      <c r="AB14">
        <v>0</v>
      </c>
      <c r="AC14">
        <v>0</v>
      </c>
      <c r="AD14">
        <v>484</v>
      </c>
      <c r="AE14">
        <v>483</v>
      </c>
      <c r="AF14">
        <v>483</v>
      </c>
      <c r="AG14">
        <v>521.94000000000005</v>
      </c>
      <c r="AH14">
        <v>513</v>
      </c>
      <c r="AI14">
        <v>531.19000000000005</v>
      </c>
      <c r="AJ14">
        <v>4848615.8</v>
      </c>
      <c r="AK14">
        <v>1279485.04</v>
      </c>
      <c r="AL14" s="206"/>
    </row>
    <row r="15" spans="2:38" x14ac:dyDescent="0.25">
      <c r="B15" s="160" t="s">
        <v>166</v>
      </c>
      <c r="C15" s="108" t="s">
        <v>165</v>
      </c>
      <c r="D15" s="108" t="s">
        <v>2056</v>
      </c>
      <c r="E15" s="108" t="s">
        <v>2057</v>
      </c>
      <c r="F15" s="108" t="s">
        <v>2058</v>
      </c>
      <c r="G15" s="160" t="s">
        <v>167</v>
      </c>
      <c r="H15" s="109">
        <v>1</v>
      </c>
      <c r="I15" s="109">
        <v>1</v>
      </c>
      <c r="J15" s="109">
        <v>1</v>
      </c>
      <c r="K15" s="109">
        <v>3</v>
      </c>
      <c r="L15">
        <v>1281321</v>
      </c>
      <c r="M15">
        <v>1281321</v>
      </c>
      <c r="N15">
        <v>5566990</v>
      </c>
      <c r="O15">
        <v>3773223.72</v>
      </c>
      <c r="P15">
        <v>11260410</v>
      </c>
      <c r="Q15">
        <v>2906762.07</v>
      </c>
      <c r="R15">
        <v>96100</v>
      </c>
      <c r="S15">
        <v>96100</v>
      </c>
      <c r="T15">
        <v>938965</v>
      </c>
      <c r="U15">
        <v>3495</v>
      </c>
      <c r="V15">
        <v>625133</v>
      </c>
      <c r="W15">
        <v>3495</v>
      </c>
      <c r="X15">
        <v>125027</v>
      </c>
      <c r="Y15">
        <v>0</v>
      </c>
      <c r="Z15">
        <v>125027</v>
      </c>
      <c r="AA15">
        <v>0</v>
      </c>
      <c r="AB15">
        <v>63778</v>
      </c>
      <c r="AC15">
        <v>0</v>
      </c>
      <c r="AD15">
        <v>260</v>
      </c>
      <c r="AE15">
        <v>252</v>
      </c>
      <c r="AF15">
        <v>252</v>
      </c>
      <c r="AG15">
        <v>250.5</v>
      </c>
      <c r="AH15">
        <v>244</v>
      </c>
      <c r="AI15">
        <v>249.5</v>
      </c>
      <c r="AJ15">
        <v>2252082</v>
      </c>
      <c r="AK15">
        <v>151199</v>
      </c>
      <c r="AL15" s="206"/>
    </row>
    <row r="16" spans="2:38" x14ac:dyDescent="0.25">
      <c r="B16" s="160" t="s">
        <v>1583</v>
      </c>
      <c r="C16" s="108" t="s">
        <v>1582</v>
      </c>
      <c r="D16" s="108" t="s">
        <v>2059</v>
      </c>
      <c r="E16" s="108" t="s">
        <v>2060</v>
      </c>
      <c r="F16" s="108" t="s">
        <v>2061</v>
      </c>
      <c r="G16" s="160" t="s">
        <v>167</v>
      </c>
      <c r="H16" s="109">
        <v>1</v>
      </c>
      <c r="I16" s="109">
        <v>1</v>
      </c>
      <c r="J16" s="109">
        <v>1</v>
      </c>
      <c r="K16" s="109">
        <v>3</v>
      </c>
      <c r="L16">
        <v>794013</v>
      </c>
      <c r="M16">
        <v>794013</v>
      </c>
      <c r="N16">
        <v>4014809</v>
      </c>
      <c r="O16">
        <v>755881.76</v>
      </c>
      <c r="P16">
        <v>8120796</v>
      </c>
      <c r="Q16">
        <v>1409615.91</v>
      </c>
      <c r="R16">
        <v>34205</v>
      </c>
      <c r="S16">
        <v>34205</v>
      </c>
      <c r="T16">
        <v>685677</v>
      </c>
      <c r="U16">
        <v>0</v>
      </c>
      <c r="V16">
        <v>450834</v>
      </c>
      <c r="W16">
        <v>0</v>
      </c>
      <c r="X16">
        <v>90167</v>
      </c>
      <c r="Y16">
        <v>0</v>
      </c>
      <c r="Z16">
        <v>90167</v>
      </c>
      <c r="AA16">
        <v>0</v>
      </c>
      <c r="AB16">
        <v>54509</v>
      </c>
      <c r="AC16">
        <v>0</v>
      </c>
      <c r="AD16">
        <v>108.5</v>
      </c>
      <c r="AE16">
        <v>102.5</v>
      </c>
      <c r="AF16">
        <v>102.5</v>
      </c>
      <c r="AG16">
        <v>101.3</v>
      </c>
      <c r="AH16">
        <v>104.3</v>
      </c>
      <c r="AI16">
        <v>106.2</v>
      </c>
      <c r="AJ16">
        <v>162415.92000000001</v>
      </c>
      <c r="AK16">
        <v>0</v>
      </c>
      <c r="AL16" s="206"/>
    </row>
    <row r="17" spans="2:38" x14ac:dyDescent="0.25">
      <c r="B17" s="160" t="s">
        <v>252</v>
      </c>
      <c r="C17" s="108" t="s">
        <v>251</v>
      </c>
      <c r="D17" s="108" t="s">
        <v>2062</v>
      </c>
      <c r="E17" s="108" t="s">
        <v>2063</v>
      </c>
      <c r="F17" s="108" t="s">
        <v>2064</v>
      </c>
      <c r="G17" s="160" t="s">
        <v>164</v>
      </c>
      <c r="H17" s="109"/>
      <c r="I17" s="109"/>
      <c r="J17" s="109">
        <v>1</v>
      </c>
      <c r="K17" s="109">
        <v>1</v>
      </c>
      <c r="L17">
        <v>0</v>
      </c>
      <c r="M17">
        <v>0</v>
      </c>
      <c r="N17">
        <v>0</v>
      </c>
      <c r="O17">
        <v>0</v>
      </c>
      <c r="P17">
        <v>0</v>
      </c>
      <c r="Q17">
        <v>0</v>
      </c>
      <c r="R17">
        <v>0</v>
      </c>
      <c r="S17">
        <v>0</v>
      </c>
      <c r="T17">
        <v>2768042</v>
      </c>
      <c r="U17">
        <v>2768042</v>
      </c>
      <c r="V17">
        <v>0</v>
      </c>
      <c r="W17">
        <v>0</v>
      </c>
      <c r="X17">
        <v>0</v>
      </c>
      <c r="Y17">
        <v>0</v>
      </c>
      <c r="Z17">
        <v>0</v>
      </c>
      <c r="AA17">
        <v>0</v>
      </c>
      <c r="AB17">
        <v>2768042</v>
      </c>
      <c r="AC17">
        <v>2768042</v>
      </c>
      <c r="AD17">
        <v>607.79999999999995</v>
      </c>
      <c r="AE17">
        <v>596.29999999999995</v>
      </c>
      <c r="AF17">
        <v>596.29999999999995</v>
      </c>
      <c r="AG17">
        <v>554.29999999999995</v>
      </c>
      <c r="AH17">
        <v>616</v>
      </c>
      <c r="AI17">
        <v>617</v>
      </c>
      <c r="AJ17">
        <v>0</v>
      </c>
      <c r="AK17">
        <v>0</v>
      </c>
      <c r="AL17" s="206"/>
    </row>
    <row r="18" spans="2:38" x14ac:dyDescent="0.25">
      <c r="B18" s="160" t="s">
        <v>266</v>
      </c>
      <c r="C18" s="108" t="s">
        <v>265</v>
      </c>
      <c r="D18" s="108" t="s">
        <v>2065</v>
      </c>
      <c r="E18" s="108" t="s">
        <v>2066</v>
      </c>
      <c r="F18" s="108" t="s">
        <v>2067</v>
      </c>
      <c r="G18" s="160" t="s">
        <v>167</v>
      </c>
      <c r="H18" s="109">
        <v>1</v>
      </c>
      <c r="I18" s="109">
        <v>1</v>
      </c>
      <c r="J18" s="109">
        <v>1</v>
      </c>
      <c r="K18" s="109">
        <v>3</v>
      </c>
      <c r="L18">
        <v>177912</v>
      </c>
      <c r="M18">
        <v>179187</v>
      </c>
      <c r="N18">
        <v>790722</v>
      </c>
      <c r="O18">
        <v>790722</v>
      </c>
      <c r="P18">
        <v>1599403</v>
      </c>
      <c r="Q18">
        <v>369533.48</v>
      </c>
      <c r="R18">
        <v>25058</v>
      </c>
      <c r="S18">
        <v>25058</v>
      </c>
      <c r="T18">
        <v>129939</v>
      </c>
      <c r="U18">
        <v>26713.02</v>
      </c>
      <c r="V18">
        <v>88792</v>
      </c>
      <c r="W18">
        <v>4692.91</v>
      </c>
      <c r="X18">
        <v>17759</v>
      </c>
      <c r="Y18">
        <v>17759</v>
      </c>
      <c r="Z18">
        <v>17759</v>
      </c>
      <c r="AA18">
        <v>4261.1099999999997</v>
      </c>
      <c r="AB18">
        <v>5629</v>
      </c>
      <c r="AC18">
        <v>0</v>
      </c>
      <c r="AD18">
        <v>96.5</v>
      </c>
      <c r="AE18">
        <v>94</v>
      </c>
      <c r="AF18">
        <v>94</v>
      </c>
      <c r="AG18">
        <v>100.5</v>
      </c>
      <c r="AH18">
        <v>123.5</v>
      </c>
      <c r="AI18">
        <v>113.75</v>
      </c>
      <c r="AJ18">
        <v>319880.59999999998</v>
      </c>
      <c r="AK18">
        <v>319880.59999999998</v>
      </c>
      <c r="AL18" s="206"/>
    </row>
    <row r="19" spans="2:38" x14ac:dyDescent="0.25">
      <c r="B19" s="160" t="s">
        <v>497</v>
      </c>
      <c r="C19" s="108" t="s">
        <v>496</v>
      </c>
      <c r="D19" s="108" t="s">
        <v>2068</v>
      </c>
      <c r="E19" s="108" t="s">
        <v>2069</v>
      </c>
      <c r="F19" s="108" t="s">
        <v>2070</v>
      </c>
      <c r="G19" s="160" t="s">
        <v>167</v>
      </c>
      <c r="H19" s="109">
        <v>1</v>
      </c>
      <c r="I19" s="109">
        <v>1</v>
      </c>
      <c r="J19" s="109">
        <v>1</v>
      </c>
      <c r="K19" s="109">
        <v>3</v>
      </c>
      <c r="L19">
        <v>182672</v>
      </c>
      <c r="M19">
        <v>182672</v>
      </c>
      <c r="N19">
        <v>781332</v>
      </c>
      <c r="O19">
        <v>781332</v>
      </c>
      <c r="P19">
        <v>1580408</v>
      </c>
      <c r="Q19">
        <v>579106.92000000004</v>
      </c>
      <c r="R19">
        <v>18586</v>
      </c>
      <c r="S19">
        <v>18586</v>
      </c>
      <c r="T19">
        <v>122834</v>
      </c>
      <c r="U19">
        <v>98058.6</v>
      </c>
      <c r="V19">
        <v>87738</v>
      </c>
      <c r="W19">
        <v>73043.240000000005</v>
      </c>
      <c r="X19">
        <v>17548</v>
      </c>
      <c r="Y19">
        <v>16552.150000000001</v>
      </c>
      <c r="Z19">
        <v>17548</v>
      </c>
      <c r="AA19">
        <v>8463.2099999999991</v>
      </c>
      <c r="AB19">
        <v>0</v>
      </c>
      <c r="AC19">
        <v>0</v>
      </c>
      <c r="AD19">
        <v>67.8</v>
      </c>
      <c r="AE19">
        <v>70</v>
      </c>
      <c r="AF19">
        <v>70</v>
      </c>
      <c r="AG19">
        <v>70</v>
      </c>
      <c r="AH19">
        <v>70</v>
      </c>
      <c r="AI19">
        <v>90.5</v>
      </c>
      <c r="AJ19">
        <v>316081.59999999998</v>
      </c>
      <c r="AK19">
        <v>288004.96999999997</v>
      </c>
      <c r="AL19" s="206"/>
    </row>
    <row r="20" spans="2:38" x14ac:dyDescent="0.25">
      <c r="B20" s="160" t="s">
        <v>1213</v>
      </c>
      <c r="C20" s="108" t="s">
        <v>1212</v>
      </c>
      <c r="D20" s="108" t="s">
        <v>2071</v>
      </c>
      <c r="E20" s="108" t="s">
        <v>2072</v>
      </c>
      <c r="F20" s="108" t="s">
        <v>2073</v>
      </c>
      <c r="G20" s="160" t="s">
        <v>167</v>
      </c>
      <c r="H20" s="109">
        <v>1</v>
      </c>
      <c r="I20" s="109">
        <v>1</v>
      </c>
      <c r="J20" s="109">
        <v>1</v>
      </c>
      <c r="K20" s="109">
        <v>3</v>
      </c>
      <c r="L20">
        <v>9809104</v>
      </c>
      <c r="M20">
        <v>9809104</v>
      </c>
      <c r="N20">
        <v>43596040</v>
      </c>
      <c r="O20">
        <v>33445744.620000001</v>
      </c>
      <c r="P20">
        <v>88182176</v>
      </c>
      <c r="Q20">
        <v>171249.64</v>
      </c>
      <c r="R20">
        <v>653852</v>
      </c>
      <c r="S20">
        <v>321970.3</v>
      </c>
      <c r="T20">
        <v>7287453</v>
      </c>
      <c r="U20">
        <v>251335.02</v>
      </c>
      <c r="V20">
        <v>4895525</v>
      </c>
      <c r="W20">
        <v>171249.64</v>
      </c>
      <c r="X20">
        <v>979105</v>
      </c>
      <c r="Y20">
        <v>0</v>
      </c>
      <c r="Z20">
        <v>979105</v>
      </c>
      <c r="AA20">
        <v>0</v>
      </c>
      <c r="AB20">
        <v>433718</v>
      </c>
      <c r="AC20">
        <v>80085.38</v>
      </c>
      <c r="AD20">
        <v>1421.6</v>
      </c>
      <c r="AE20">
        <v>1444.6</v>
      </c>
      <c r="AF20">
        <v>1444.6</v>
      </c>
      <c r="AG20">
        <v>1461</v>
      </c>
      <c r="AH20">
        <v>2131</v>
      </c>
      <c r="AI20">
        <v>2138</v>
      </c>
      <c r="AJ20">
        <v>20000000</v>
      </c>
      <c r="AK20">
        <v>171249.64</v>
      </c>
      <c r="AL20" s="206"/>
    </row>
    <row r="21" spans="2:38" x14ac:dyDescent="0.25">
      <c r="B21" s="160" t="s">
        <v>1487</v>
      </c>
      <c r="C21" s="108" t="s">
        <v>1486</v>
      </c>
      <c r="D21" s="108" t="s">
        <v>2074</v>
      </c>
      <c r="E21" s="108" t="s">
        <v>2075</v>
      </c>
      <c r="F21" s="108" t="s">
        <v>2076</v>
      </c>
      <c r="G21" s="160" t="s">
        <v>161</v>
      </c>
      <c r="H21" s="109">
        <v>1</v>
      </c>
      <c r="I21" s="109">
        <v>1</v>
      </c>
      <c r="J21" s="109">
        <v>1</v>
      </c>
      <c r="K21" s="109">
        <v>3</v>
      </c>
      <c r="L21">
        <v>344754</v>
      </c>
      <c r="M21">
        <v>344754</v>
      </c>
      <c r="N21">
        <v>1894556</v>
      </c>
      <c r="O21">
        <v>1476746</v>
      </c>
      <c r="P21">
        <v>3832139</v>
      </c>
      <c r="Q21">
        <v>1615</v>
      </c>
      <c r="R21">
        <v>0</v>
      </c>
      <c r="S21">
        <v>0</v>
      </c>
      <c r="T21">
        <v>0</v>
      </c>
      <c r="U21">
        <v>0</v>
      </c>
      <c r="V21">
        <v>0</v>
      </c>
      <c r="W21">
        <v>0</v>
      </c>
      <c r="X21">
        <v>0</v>
      </c>
      <c r="Y21">
        <v>0</v>
      </c>
      <c r="Z21">
        <v>0</v>
      </c>
      <c r="AA21">
        <v>0</v>
      </c>
      <c r="AB21">
        <v>0</v>
      </c>
      <c r="AC21">
        <v>0</v>
      </c>
      <c r="AD21">
        <v>38</v>
      </c>
      <c r="AE21">
        <v>42</v>
      </c>
      <c r="AF21">
        <v>42</v>
      </c>
      <c r="AG21">
        <v>41</v>
      </c>
      <c r="AH21">
        <v>44.5</v>
      </c>
      <c r="AI21">
        <v>42</v>
      </c>
      <c r="AJ21">
        <v>766428</v>
      </c>
      <c r="AK21">
        <v>0</v>
      </c>
      <c r="AL21" s="206"/>
    </row>
    <row r="22" spans="2:38" x14ac:dyDescent="0.25">
      <c r="B22" s="160" t="s">
        <v>1762</v>
      </c>
      <c r="C22" s="108" t="s">
        <v>1761</v>
      </c>
      <c r="D22" s="108" t="s">
        <v>4455</v>
      </c>
      <c r="E22" s="108" t="s">
        <v>4455</v>
      </c>
      <c r="F22" s="108" t="s">
        <v>4455</v>
      </c>
      <c r="G22" s="160" t="s">
        <v>1711</v>
      </c>
      <c r="H22" s="109"/>
      <c r="I22" s="109"/>
      <c r="J22" s="109">
        <v>1</v>
      </c>
      <c r="K22" s="109">
        <v>1</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24</v>
      </c>
      <c r="AJ22">
        <v>0</v>
      </c>
      <c r="AK22">
        <v>0</v>
      </c>
      <c r="AL22" s="206"/>
    </row>
    <row r="23" spans="2:38" x14ac:dyDescent="0.25">
      <c r="B23" s="160" t="s">
        <v>599</v>
      </c>
      <c r="C23" s="108" t="s">
        <v>598</v>
      </c>
      <c r="D23" s="108" t="s">
        <v>2077</v>
      </c>
      <c r="E23" s="108" t="s">
        <v>2078</v>
      </c>
      <c r="F23" s="108" t="s">
        <v>2079</v>
      </c>
      <c r="G23" s="160" t="s">
        <v>167</v>
      </c>
      <c r="H23" s="109">
        <v>1</v>
      </c>
      <c r="I23" s="109">
        <v>1</v>
      </c>
      <c r="J23" s="109">
        <v>1</v>
      </c>
      <c r="K23" s="109">
        <v>3</v>
      </c>
      <c r="L23">
        <v>2510073</v>
      </c>
      <c r="M23">
        <v>2510073</v>
      </c>
      <c r="N23">
        <v>11903129</v>
      </c>
      <c r="O23">
        <v>5251974.3099999996</v>
      </c>
      <c r="P23">
        <v>24076585</v>
      </c>
      <c r="Q23">
        <v>4773715.9400000004</v>
      </c>
      <c r="R23">
        <v>216180</v>
      </c>
      <c r="S23">
        <v>212027</v>
      </c>
      <c r="T23">
        <v>2144112</v>
      </c>
      <c r="U23">
        <v>0</v>
      </c>
      <c r="V23">
        <v>1336637</v>
      </c>
      <c r="W23">
        <v>0</v>
      </c>
      <c r="X23">
        <v>267327</v>
      </c>
      <c r="Y23">
        <v>0</v>
      </c>
      <c r="Z23">
        <v>267327</v>
      </c>
      <c r="AA23">
        <v>0</v>
      </c>
      <c r="AB23">
        <v>272821</v>
      </c>
      <c r="AC23">
        <v>0</v>
      </c>
      <c r="AD23">
        <v>618.5</v>
      </c>
      <c r="AE23">
        <v>611.5</v>
      </c>
      <c r="AF23">
        <v>611.5</v>
      </c>
      <c r="AG23">
        <v>617.75</v>
      </c>
      <c r="AH23">
        <v>604.75</v>
      </c>
      <c r="AI23">
        <v>626.84</v>
      </c>
      <c r="AJ23">
        <v>0.2</v>
      </c>
      <c r="AK23">
        <v>732490.57</v>
      </c>
      <c r="AL23" s="206"/>
    </row>
    <row r="24" spans="2:38" x14ac:dyDescent="0.25">
      <c r="B24" s="160" t="s">
        <v>1585</v>
      </c>
      <c r="C24" s="108" t="s">
        <v>1584</v>
      </c>
      <c r="D24" s="108" t="s">
        <v>2080</v>
      </c>
      <c r="E24" s="108" t="s">
        <v>2081</v>
      </c>
      <c r="F24" s="108" t="s">
        <v>2082</v>
      </c>
      <c r="G24" s="160" t="s">
        <v>167</v>
      </c>
      <c r="H24" s="109">
        <v>1</v>
      </c>
      <c r="I24" s="109">
        <v>1</v>
      </c>
      <c r="J24" s="109">
        <v>1</v>
      </c>
      <c r="K24" s="109">
        <v>3</v>
      </c>
      <c r="L24">
        <v>517155</v>
      </c>
      <c r="M24">
        <v>517155</v>
      </c>
      <c r="N24">
        <v>2298471</v>
      </c>
      <c r="O24">
        <v>1296135.3999999999</v>
      </c>
      <c r="P24">
        <v>4649141</v>
      </c>
      <c r="Q24">
        <v>1572612.35</v>
      </c>
      <c r="R24">
        <v>77888</v>
      </c>
      <c r="S24">
        <v>77888</v>
      </c>
      <c r="T24">
        <v>412807</v>
      </c>
      <c r="U24">
        <v>51465</v>
      </c>
      <c r="V24">
        <v>258102</v>
      </c>
      <c r="W24">
        <v>0</v>
      </c>
      <c r="X24">
        <v>51620</v>
      </c>
      <c r="Y24">
        <v>0</v>
      </c>
      <c r="Z24">
        <v>51620</v>
      </c>
      <c r="AA24">
        <v>0</v>
      </c>
      <c r="AB24">
        <v>51465</v>
      </c>
      <c r="AC24">
        <v>51465</v>
      </c>
      <c r="AD24">
        <v>196</v>
      </c>
      <c r="AE24">
        <v>196.17</v>
      </c>
      <c r="AF24">
        <v>196.17</v>
      </c>
      <c r="AG24">
        <v>183</v>
      </c>
      <c r="AH24">
        <v>168.75</v>
      </c>
      <c r="AI24">
        <v>169.67</v>
      </c>
      <c r="AJ24">
        <v>929828.2</v>
      </c>
      <c r="AK24">
        <v>239659.13</v>
      </c>
      <c r="AL24" s="206"/>
    </row>
    <row r="25" spans="2:38" x14ac:dyDescent="0.25">
      <c r="B25" s="160" t="s">
        <v>863</v>
      </c>
      <c r="C25" s="108" t="s">
        <v>862</v>
      </c>
      <c r="D25" s="108" t="s">
        <v>2083</v>
      </c>
      <c r="E25" s="108" t="s">
        <v>2084</v>
      </c>
      <c r="F25" s="108" t="s">
        <v>2085</v>
      </c>
      <c r="G25" s="160" t="s">
        <v>167</v>
      </c>
      <c r="H25" s="109">
        <v>1</v>
      </c>
      <c r="I25" s="109">
        <v>1</v>
      </c>
      <c r="J25" s="109">
        <v>1</v>
      </c>
      <c r="K25" s="109">
        <v>3</v>
      </c>
      <c r="L25">
        <v>161825</v>
      </c>
      <c r="M25">
        <v>161825</v>
      </c>
      <c r="N25">
        <v>781039</v>
      </c>
      <c r="O25">
        <v>559100.54</v>
      </c>
      <c r="P25">
        <v>1579816</v>
      </c>
      <c r="Q25">
        <v>226069.3</v>
      </c>
      <c r="R25">
        <v>44176</v>
      </c>
      <c r="S25">
        <v>44176</v>
      </c>
      <c r="T25">
        <v>122788</v>
      </c>
      <c r="U25">
        <v>6573.04</v>
      </c>
      <c r="V25">
        <v>87706</v>
      </c>
      <c r="W25">
        <v>6378.64</v>
      </c>
      <c r="X25">
        <v>17541</v>
      </c>
      <c r="Y25">
        <v>194.4</v>
      </c>
      <c r="Z25">
        <v>17541</v>
      </c>
      <c r="AA25">
        <v>0</v>
      </c>
      <c r="AB25">
        <v>0</v>
      </c>
      <c r="AC25">
        <v>0</v>
      </c>
      <c r="AD25">
        <v>126</v>
      </c>
      <c r="AE25">
        <v>122</v>
      </c>
      <c r="AF25">
        <v>122</v>
      </c>
      <c r="AG25">
        <v>122</v>
      </c>
      <c r="AH25">
        <v>173</v>
      </c>
      <c r="AI25">
        <v>178</v>
      </c>
      <c r="AJ25">
        <v>315964</v>
      </c>
      <c r="AK25">
        <v>0</v>
      </c>
      <c r="AL25" s="206"/>
    </row>
    <row r="26" spans="2:38" x14ac:dyDescent="0.25">
      <c r="B26" s="160" t="s">
        <v>881</v>
      </c>
      <c r="C26" s="108" t="s">
        <v>880</v>
      </c>
      <c r="D26" s="108" t="s">
        <v>2086</v>
      </c>
      <c r="E26" s="108" t="s">
        <v>2087</v>
      </c>
      <c r="F26" s="108" t="s">
        <v>2088</v>
      </c>
      <c r="G26" s="160" t="s">
        <v>167</v>
      </c>
      <c r="H26" s="109">
        <v>1</v>
      </c>
      <c r="I26" s="109">
        <v>1</v>
      </c>
      <c r="J26" s="109">
        <v>1</v>
      </c>
      <c r="K26" s="109">
        <v>3</v>
      </c>
      <c r="L26">
        <v>246284</v>
      </c>
      <c r="M26">
        <v>246284</v>
      </c>
      <c r="N26">
        <v>1217490</v>
      </c>
      <c r="O26">
        <v>853749.1</v>
      </c>
      <c r="P26">
        <v>2462630</v>
      </c>
      <c r="Q26">
        <v>32500</v>
      </c>
      <c r="R26">
        <v>36214</v>
      </c>
      <c r="S26">
        <v>34119.019999999997</v>
      </c>
      <c r="T26">
        <v>227649</v>
      </c>
      <c r="U26">
        <v>42412.77</v>
      </c>
      <c r="V26">
        <v>136716</v>
      </c>
      <c r="W26">
        <v>33891.050000000003</v>
      </c>
      <c r="X26">
        <v>27343</v>
      </c>
      <c r="Y26">
        <v>0</v>
      </c>
      <c r="Z26">
        <v>27343</v>
      </c>
      <c r="AA26">
        <v>8521.7199999999993</v>
      </c>
      <c r="AB26">
        <v>36247</v>
      </c>
      <c r="AC26">
        <v>0</v>
      </c>
      <c r="AD26">
        <v>106.13</v>
      </c>
      <c r="AE26">
        <v>102.6</v>
      </c>
      <c r="AF26">
        <v>102.6</v>
      </c>
      <c r="AG26">
        <v>98.5</v>
      </c>
      <c r="AH26">
        <v>104</v>
      </c>
      <c r="AI26">
        <v>102</v>
      </c>
      <c r="AJ26">
        <v>492726</v>
      </c>
      <c r="AK26">
        <v>0</v>
      </c>
      <c r="AL26" s="206"/>
    </row>
    <row r="27" spans="2:38" x14ac:dyDescent="0.25">
      <c r="B27" s="160" t="s">
        <v>439</v>
      </c>
      <c r="C27" s="108" t="s">
        <v>438</v>
      </c>
      <c r="D27" s="108" t="s">
        <v>2089</v>
      </c>
      <c r="E27" s="108" t="s">
        <v>2090</v>
      </c>
      <c r="F27" s="108" t="s">
        <v>2091</v>
      </c>
      <c r="G27" s="160" t="s">
        <v>161</v>
      </c>
      <c r="H27" s="109">
        <v>1</v>
      </c>
      <c r="I27" s="109">
        <v>1</v>
      </c>
      <c r="J27" s="109">
        <v>1</v>
      </c>
      <c r="K27" s="109">
        <v>3</v>
      </c>
      <c r="L27">
        <v>504885</v>
      </c>
      <c r="M27">
        <v>504885</v>
      </c>
      <c r="N27">
        <v>2399770</v>
      </c>
      <c r="O27">
        <v>2172207.46</v>
      </c>
      <c r="P27">
        <v>4854040</v>
      </c>
      <c r="Q27">
        <v>0</v>
      </c>
      <c r="R27">
        <v>0</v>
      </c>
      <c r="S27">
        <v>0</v>
      </c>
      <c r="T27">
        <v>377267</v>
      </c>
      <c r="U27">
        <v>0</v>
      </c>
      <c r="V27">
        <v>269477</v>
      </c>
      <c r="W27">
        <v>0</v>
      </c>
      <c r="X27">
        <v>53895</v>
      </c>
      <c r="Y27">
        <v>0</v>
      </c>
      <c r="Z27">
        <v>53895</v>
      </c>
      <c r="AA27">
        <v>0</v>
      </c>
      <c r="AB27">
        <v>0</v>
      </c>
      <c r="AC27">
        <v>0</v>
      </c>
      <c r="AD27">
        <v>60.4</v>
      </c>
      <c r="AE27">
        <v>64.5</v>
      </c>
      <c r="AF27">
        <v>64.5</v>
      </c>
      <c r="AG27">
        <v>65.8</v>
      </c>
      <c r="AH27">
        <v>59.35</v>
      </c>
      <c r="AI27">
        <v>53.49</v>
      </c>
      <c r="AJ27">
        <v>97808</v>
      </c>
      <c r="AK27">
        <v>0</v>
      </c>
      <c r="AL27" s="206"/>
    </row>
    <row r="28" spans="2:38" x14ac:dyDescent="0.25">
      <c r="B28" s="160" t="s">
        <v>1619</v>
      </c>
      <c r="C28" s="108" t="s">
        <v>1618</v>
      </c>
      <c r="D28" s="108" t="s">
        <v>2092</v>
      </c>
      <c r="E28" s="108" t="s">
        <v>2093</v>
      </c>
      <c r="F28" s="108" t="s">
        <v>2094</v>
      </c>
      <c r="G28" s="160" t="s">
        <v>167</v>
      </c>
      <c r="H28" s="109">
        <v>1</v>
      </c>
      <c r="I28" s="109">
        <v>1</v>
      </c>
      <c r="J28" s="109">
        <v>1</v>
      </c>
      <c r="K28" s="109">
        <v>3</v>
      </c>
      <c r="L28">
        <v>248717</v>
      </c>
      <c r="M28">
        <v>248717</v>
      </c>
      <c r="N28">
        <v>1048120</v>
      </c>
      <c r="O28">
        <v>691416.34</v>
      </c>
      <c r="P28">
        <v>2120044</v>
      </c>
      <c r="Q28">
        <v>1061262.94</v>
      </c>
      <c r="R28">
        <v>32157</v>
      </c>
      <c r="S28">
        <v>32157</v>
      </c>
      <c r="T28">
        <v>164775</v>
      </c>
      <c r="U28">
        <v>78510.960000000006</v>
      </c>
      <c r="V28">
        <v>117697</v>
      </c>
      <c r="W28">
        <v>74392.990000000005</v>
      </c>
      <c r="X28">
        <v>23539</v>
      </c>
      <c r="Y28">
        <v>150</v>
      </c>
      <c r="Z28">
        <v>23539</v>
      </c>
      <c r="AA28">
        <v>3967.97</v>
      </c>
      <c r="AB28">
        <v>0</v>
      </c>
      <c r="AC28">
        <v>0</v>
      </c>
      <c r="AD28">
        <v>111</v>
      </c>
      <c r="AE28">
        <v>109.5</v>
      </c>
      <c r="AF28">
        <v>109.5</v>
      </c>
      <c r="AG28">
        <v>108.8</v>
      </c>
      <c r="AH28">
        <v>136.1</v>
      </c>
      <c r="AI28">
        <v>126.93</v>
      </c>
      <c r="AJ28">
        <v>117697</v>
      </c>
      <c r="AK28">
        <v>78360.960000000006</v>
      </c>
      <c r="AL28" s="206"/>
    </row>
    <row r="29" spans="2:38" x14ac:dyDescent="0.25">
      <c r="B29" s="160" t="s">
        <v>581</v>
      </c>
      <c r="C29" s="108" t="s">
        <v>580</v>
      </c>
      <c r="D29" s="108" t="s">
        <v>2095</v>
      </c>
      <c r="E29" s="108" t="s">
        <v>2096</v>
      </c>
      <c r="F29" s="108" t="s">
        <v>2097</v>
      </c>
      <c r="G29" s="160" t="s">
        <v>164</v>
      </c>
      <c r="H29" s="109"/>
      <c r="I29" s="109"/>
      <c r="J29" s="109">
        <v>1</v>
      </c>
      <c r="K29" s="109">
        <v>1</v>
      </c>
      <c r="L29">
        <v>0</v>
      </c>
      <c r="M29">
        <v>0</v>
      </c>
      <c r="N29">
        <v>0</v>
      </c>
      <c r="O29">
        <v>0</v>
      </c>
      <c r="P29">
        <v>0</v>
      </c>
      <c r="Q29">
        <v>0</v>
      </c>
      <c r="R29">
        <v>0</v>
      </c>
      <c r="S29">
        <v>0</v>
      </c>
      <c r="T29">
        <v>1528972</v>
      </c>
      <c r="U29">
        <v>242621.47</v>
      </c>
      <c r="V29">
        <v>0</v>
      </c>
      <c r="W29">
        <v>0</v>
      </c>
      <c r="X29">
        <v>0</v>
      </c>
      <c r="Y29">
        <v>0</v>
      </c>
      <c r="Z29">
        <v>0</v>
      </c>
      <c r="AA29">
        <v>0</v>
      </c>
      <c r="AB29">
        <v>1528972</v>
      </c>
      <c r="AC29">
        <v>242621.47</v>
      </c>
      <c r="AD29">
        <v>163.86</v>
      </c>
      <c r="AE29">
        <v>187.86</v>
      </c>
      <c r="AF29">
        <v>187.86</v>
      </c>
      <c r="AG29">
        <v>183.86</v>
      </c>
      <c r="AH29">
        <v>191.47</v>
      </c>
      <c r="AI29">
        <v>178.92</v>
      </c>
      <c r="AJ29">
        <v>0</v>
      </c>
      <c r="AK29">
        <v>0</v>
      </c>
      <c r="AL29" s="206"/>
    </row>
    <row r="30" spans="2:38" x14ac:dyDescent="0.25">
      <c r="B30" s="160" t="s">
        <v>1617</v>
      </c>
      <c r="C30" s="108" t="s">
        <v>1616</v>
      </c>
      <c r="D30" s="108" t="s">
        <v>2098</v>
      </c>
      <c r="E30" s="108" t="s">
        <v>2099</v>
      </c>
      <c r="F30" s="108" t="s">
        <v>2100</v>
      </c>
      <c r="G30" s="160" t="s">
        <v>164</v>
      </c>
      <c r="H30" s="109"/>
      <c r="I30" s="109"/>
      <c r="J30" s="109">
        <v>1</v>
      </c>
      <c r="K30" s="109">
        <v>1</v>
      </c>
      <c r="L30">
        <v>0</v>
      </c>
      <c r="M30">
        <v>0</v>
      </c>
      <c r="N30">
        <v>0</v>
      </c>
      <c r="O30">
        <v>0</v>
      </c>
      <c r="P30">
        <v>0</v>
      </c>
      <c r="Q30">
        <v>0</v>
      </c>
      <c r="R30">
        <v>0</v>
      </c>
      <c r="S30">
        <v>0</v>
      </c>
      <c r="T30">
        <v>580917</v>
      </c>
      <c r="U30">
        <v>182503.33</v>
      </c>
      <c r="V30">
        <v>0</v>
      </c>
      <c r="W30">
        <v>0</v>
      </c>
      <c r="X30">
        <v>0</v>
      </c>
      <c r="Y30">
        <v>0</v>
      </c>
      <c r="Z30">
        <v>0</v>
      </c>
      <c r="AA30">
        <v>0</v>
      </c>
      <c r="AB30">
        <v>580917</v>
      </c>
      <c r="AC30">
        <v>182503.33</v>
      </c>
      <c r="AD30">
        <v>66.180000000000007</v>
      </c>
      <c r="AE30">
        <v>60.58</v>
      </c>
      <c r="AF30">
        <v>60.58</v>
      </c>
      <c r="AG30">
        <v>58.93</v>
      </c>
      <c r="AH30">
        <v>56.93</v>
      </c>
      <c r="AI30">
        <v>56.18</v>
      </c>
      <c r="AJ30">
        <v>0</v>
      </c>
      <c r="AK30">
        <v>0</v>
      </c>
      <c r="AL30" s="206"/>
    </row>
    <row r="31" spans="2:38" x14ac:dyDescent="0.25">
      <c r="B31" s="160" t="s">
        <v>1621</v>
      </c>
      <c r="C31" s="108" t="s">
        <v>1620</v>
      </c>
      <c r="D31" s="108" t="s">
        <v>2101</v>
      </c>
      <c r="E31" s="108" t="s">
        <v>2102</v>
      </c>
      <c r="F31" s="108" t="s">
        <v>2103</v>
      </c>
      <c r="G31" s="160" t="s">
        <v>167</v>
      </c>
      <c r="H31" s="109">
        <v>1</v>
      </c>
      <c r="I31" s="109">
        <v>1</v>
      </c>
      <c r="J31" s="109">
        <v>1</v>
      </c>
      <c r="K31" s="109">
        <v>3</v>
      </c>
      <c r="L31">
        <v>1472423</v>
      </c>
      <c r="M31">
        <v>1472423</v>
      </c>
      <c r="N31">
        <v>5633868</v>
      </c>
      <c r="O31">
        <v>5633868</v>
      </c>
      <c r="P31">
        <v>11395684</v>
      </c>
      <c r="Q31">
        <v>3042558.52</v>
      </c>
      <c r="R31">
        <v>152873</v>
      </c>
      <c r="S31">
        <v>152873</v>
      </c>
      <c r="T31">
        <v>885701</v>
      </c>
      <c r="U31">
        <v>0</v>
      </c>
      <c r="V31">
        <v>632643</v>
      </c>
      <c r="W31">
        <v>0</v>
      </c>
      <c r="X31">
        <v>126529</v>
      </c>
      <c r="Y31">
        <v>0</v>
      </c>
      <c r="Z31">
        <v>126529</v>
      </c>
      <c r="AA31">
        <v>0</v>
      </c>
      <c r="AB31">
        <v>0</v>
      </c>
      <c r="AC31">
        <v>0</v>
      </c>
      <c r="AD31">
        <v>453.5</v>
      </c>
      <c r="AE31">
        <v>451</v>
      </c>
      <c r="AF31">
        <v>451</v>
      </c>
      <c r="AG31">
        <v>447.82</v>
      </c>
      <c r="AH31">
        <v>438</v>
      </c>
      <c r="AI31">
        <v>437</v>
      </c>
      <c r="AJ31">
        <v>2279136.7999999998</v>
      </c>
      <c r="AK31">
        <v>567678.4</v>
      </c>
      <c r="AL31" s="206"/>
    </row>
    <row r="32" spans="2:38" x14ac:dyDescent="0.25">
      <c r="B32" s="160" t="s">
        <v>1237</v>
      </c>
      <c r="C32" s="108" t="s">
        <v>1236</v>
      </c>
      <c r="D32" s="108" t="s">
        <v>2104</v>
      </c>
      <c r="E32" s="108" t="s">
        <v>2105</v>
      </c>
      <c r="F32" s="108" t="s">
        <v>2106</v>
      </c>
      <c r="G32" s="160" t="s">
        <v>161</v>
      </c>
      <c r="H32" s="109">
        <v>1</v>
      </c>
      <c r="I32" s="109">
        <v>1</v>
      </c>
      <c r="J32" s="109">
        <v>1</v>
      </c>
      <c r="K32" s="109">
        <v>3</v>
      </c>
      <c r="L32">
        <v>112261</v>
      </c>
      <c r="M32">
        <v>0</v>
      </c>
      <c r="N32">
        <v>498936</v>
      </c>
      <c r="O32">
        <v>353713.05</v>
      </c>
      <c r="P32">
        <v>1009203</v>
      </c>
      <c r="Q32">
        <v>0</v>
      </c>
      <c r="R32">
        <v>0</v>
      </c>
      <c r="S32">
        <v>0</v>
      </c>
      <c r="T32">
        <v>78437</v>
      </c>
      <c r="U32">
        <v>0</v>
      </c>
      <c r="V32">
        <v>56027</v>
      </c>
      <c r="W32">
        <v>0</v>
      </c>
      <c r="X32">
        <v>11205</v>
      </c>
      <c r="Y32">
        <v>0</v>
      </c>
      <c r="Z32">
        <v>11205</v>
      </c>
      <c r="AA32">
        <v>0</v>
      </c>
      <c r="AB32">
        <v>0</v>
      </c>
      <c r="AC32">
        <v>0</v>
      </c>
      <c r="AD32">
        <v>40</v>
      </c>
      <c r="AE32">
        <v>42.5</v>
      </c>
      <c r="AF32">
        <v>42.5</v>
      </c>
      <c r="AG32">
        <v>41.5</v>
      </c>
      <c r="AH32">
        <v>41</v>
      </c>
      <c r="AI32">
        <v>41</v>
      </c>
      <c r="AJ32">
        <v>1009203</v>
      </c>
      <c r="AK32">
        <v>0</v>
      </c>
      <c r="AL32" s="206"/>
    </row>
    <row r="33" spans="2:38" x14ac:dyDescent="0.25">
      <c r="B33" s="160" t="s">
        <v>1243</v>
      </c>
      <c r="C33" s="108" t="s">
        <v>1242</v>
      </c>
      <c r="D33" s="108" t="s">
        <v>2107</v>
      </c>
      <c r="E33" s="108" t="s">
        <v>2108</v>
      </c>
      <c r="F33" s="108" t="s">
        <v>2109</v>
      </c>
      <c r="G33" s="160" t="s">
        <v>161</v>
      </c>
      <c r="H33" s="109">
        <v>1</v>
      </c>
      <c r="I33" s="109">
        <v>1</v>
      </c>
      <c r="J33" s="109">
        <v>1</v>
      </c>
      <c r="K33" s="109">
        <v>3</v>
      </c>
      <c r="L33">
        <v>213285</v>
      </c>
      <c r="M33">
        <v>213284</v>
      </c>
      <c r="N33">
        <v>947934</v>
      </c>
      <c r="O33">
        <v>664820.68999999994</v>
      </c>
      <c r="P33">
        <v>1917397</v>
      </c>
      <c r="Q33">
        <v>0</v>
      </c>
      <c r="R33">
        <v>0</v>
      </c>
      <c r="S33">
        <v>0</v>
      </c>
      <c r="T33">
        <v>149025</v>
      </c>
      <c r="U33">
        <v>0</v>
      </c>
      <c r="V33">
        <v>106447</v>
      </c>
      <c r="W33">
        <v>0</v>
      </c>
      <c r="X33">
        <v>21289</v>
      </c>
      <c r="Y33">
        <v>0</v>
      </c>
      <c r="Z33">
        <v>21289</v>
      </c>
      <c r="AA33">
        <v>0</v>
      </c>
      <c r="AB33">
        <v>0</v>
      </c>
      <c r="AC33">
        <v>0</v>
      </c>
      <c r="AD33">
        <v>35</v>
      </c>
      <c r="AE33">
        <v>33</v>
      </c>
      <c r="AF33">
        <v>33</v>
      </c>
      <c r="AG33">
        <v>30</v>
      </c>
      <c r="AH33">
        <v>47</v>
      </c>
      <c r="AI33">
        <v>42</v>
      </c>
      <c r="AJ33">
        <v>1009203</v>
      </c>
      <c r="AK33">
        <v>0</v>
      </c>
      <c r="AL33" s="206"/>
    </row>
    <row r="34" spans="2:38" x14ac:dyDescent="0.25">
      <c r="B34" s="160" t="s">
        <v>1694</v>
      </c>
      <c r="C34" s="108" t="s">
        <v>1693</v>
      </c>
      <c r="D34" s="108" t="s">
        <v>2110</v>
      </c>
      <c r="E34" s="108" t="s">
        <v>2111</v>
      </c>
      <c r="F34" s="108" t="s">
        <v>2112</v>
      </c>
      <c r="G34" s="160" t="s">
        <v>161</v>
      </c>
      <c r="H34" s="109">
        <v>1</v>
      </c>
      <c r="I34" s="109">
        <v>1</v>
      </c>
      <c r="J34" s="109">
        <v>1</v>
      </c>
      <c r="K34" s="109">
        <v>3</v>
      </c>
      <c r="L34">
        <v>263746</v>
      </c>
      <c r="M34">
        <v>263746</v>
      </c>
      <c r="N34">
        <v>1525360</v>
      </c>
      <c r="O34">
        <v>1525308.38</v>
      </c>
      <c r="P34">
        <v>3085361</v>
      </c>
      <c r="Q34">
        <v>0</v>
      </c>
      <c r="R34">
        <v>0</v>
      </c>
      <c r="S34">
        <v>0</v>
      </c>
      <c r="T34">
        <v>239801</v>
      </c>
      <c r="U34">
        <v>0</v>
      </c>
      <c r="V34">
        <v>171287</v>
      </c>
      <c r="W34">
        <v>0</v>
      </c>
      <c r="X34">
        <v>34257</v>
      </c>
      <c r="Y34">
        <v>0</v>
      </c>
      <c r="Z34">
        <v>34257</v>
      </c>
      <c r="AA34">
        <v>0</v>
      </c>
      <c r="AB34">
        <v>0</v>
      </c>
      <c r="AC34">
        <v>0</v>
      </c>
      <c r="AD34">
        <v>46.9</v>
      </c>
      <c r="AE34">
        <v>45.6</v>
      </c>
      <c r="AF34">
        <v>45.6</v>
      </c>
      <c r="AG34">
        <v>49.1</v>
      </c>
      <c r="AH34">
        <v>48.3</v>
      </c>
      <c r="AI34">
        <v>102.49</v>
      </c>
      <c r="AJ34">
        <v>617072.19999999995</v>
      </c>
      <c r="AK34">
        <v>0</v>
      </c>
      <c r="AL34" s="206"/>
    </row>
    <row r="35" spans="2:38" x14ac:dyDescent="0.25">
      <c r="B35" s="160" t="s">
        <v>1033</v>
      </c>
      <c r="C35" s="108" t="s">
        <v>1032</v>
      </c>
      <c r="D35" s="108" t="s">
        <v>2113</v>
      </c>
      <c r="E35" s="108" t="s">
        <v>2114</v>
      </c>
      <c r="F35" s="108" t="s">
        <v>2115</v>
      </c>
      <c r="G35" s="160" t="s">
        <v>167</v>
      </c>
      <c r="H35" s="109">
        <v>1</v>
      </c>
      <c r="I35" s="109">
        <v>1</v>
      </c>
      <c r="J35" s="109">
        <v>1</v>
      </c>
      <c r="K35" s="109">
        <v>3</v>
      </c>
      <c r="L35">
        <v>495673</v>
      </c>
      <c r="M35">
        <v>495673</v>
      </c>
      <c r="N35">
        <v>2202995</v>
      </c>
      <c r="O35">
        <v>1630177.82</v>
      </c>
      <c r="P35">
        <v>4456021</v>
      </c>
      <c r="Q35">
        <v>733748.06</v>
      </c>
      <c r="R35">
        <v>59459</v>
      </c>
      <c r="S35">
        <v>59459</v>
      </c>
      <c r="T35">
        <v>346332</v>
      </c>
      <c r="U35">
        <v>0</v>
      </c>
      <c r="V35">
        <v>247380</v>
      </c>
      <c r="W35">
        <v>207452.96</v>
      </c>
      <c r="X35">
        <v>49476</v>
      </c>
      <c r="Y35">
        <v>655.21</v>
      </c>
      <c r="Z35">
        <v>49476</v>
      </c>
      <c r="AA35">
        <v>0</v>
      </c>
      <c r="AB35">
        <v>0</v>
      </c>
      <c r="AC35">
        <v>0</v>
      </c>
      <c r="AD35">
        <v>168</v>
      </c>
      <c r="AE35">
        <v>167</v>
      </c>
      <c r="AF35">
        <v>167</v>
      </c>
      <c r="AG35">
        <v>165</v>
      </c>
      <c r="AH35">
        <v>302</v>
      </c>
      <c r="AI35">
        <v>288</v>
      </c>
      <c r="AJ35">
        <v>1000000</v>
      </c>
      <c r="AK35">
        <v>366874.03</v>
      </c>
      <c r="AL35" s="206"/>
    </row>
    <row r="36" spans="2:38" x14ac:dyDescent="0.25">
      <c r="B36" s="160" t="s">
        <v>691</v>
      </c>
      <c r="C36" s="108" t="s">
        <v>690</v>
      </c>
      <c r="D36" s="108" t="s">
        <v>2116</v>
      </c>
      <c r="E36" s="108" t="s">
        <v>2117</v>
      </c>
      <c r="F36" s="108" t="s">
        <v>2118</v>
      </c>
      <c r="G36" s="160" t="s">
        <v>167</v>
      </c>
      <c r="H36" s="109">
        <v>1</v>
      </c>
      <c r="I36" s="109">
        <v>1</v>
      </c>
      <c r="J36" s="109">
        <v>1</v>
      </c>
      <c r="K36" s="109">
        <v>3</v>
      </c>
      <c r="L36">
        <v>36901</v>
      </c>
      <c r="M36">
        <v>36901</v>
      </c>
      <c r="N36">
        <v>168086</v>
      </c>
      <c r="O36">
        <v>168086</v>
      </c>
      <c r="P36">
        <v>339989</v>
      </c>
      <c r="Q36">
        <v>321336</v>
      </c>
      <c r="R36">
        <v>4841</v>
      </c>
      <c r="S36">
        <v>4841</v>
      </c>
      <c r="T36">
        <v>26424</v>
      </c>
      <c r="U36">
        <v>4950</v>
      </c>
      <c r="V36">
        <v>18874</v>
      </c>
      <c r="W36">
        <v>4950</v>
      </c>
      <c r="X36">
        <v>3775</v>
      </c>
      <c r="Y36">
        <v>0</v>
      </c>
      <c r="Z36">
        <v>3775</v>
      </c>
      <c r="AA36">
        <v>0</v>
      </c>
      <c r="AB36">
        <v>0</v>
      </c>
      <c r="AC36">
        <v>0</v>
      </c>
      <c r="AD36">
        <v>24</v>
      </c>
      <c r="AE36">
        <v>22</v>
      </c>
      <c r="AF36">
        <v>22</v>
      </c>
      <c r="AG36">
        <v>24</v>
      </c>
      <c r="AH36">
        <v>22</v>
      </c>
      <c r="AI36">
        <v>21</v>
      </c>
      <c r="AJ36">
        <v>67998</v>
      </c>
      <c r="AK36">
        <v>49345</v>
      </c>
      <c r="AL36" s="206"/>
    </row>
    <row r="37" spans="2:38" x14ac:dyDescent="0.25">
      <c r="B37" s="160" t="s">
        <v>197</v>
      </c>
      <c r="C37" s="108" t="s">
        <v>196</v>
      </c>
      <c r="D37" s="108" t="s">
        <v>2119</v>
      </c>
      <c r="E37" s="108" t="s">
        <v>2120</v>
      </c>
      <c r="F37" s="108" t="s">
        <v>2121</v>
      </c>
      <c r="G37" s="160" t="s">
        <v>167</v>
      </c>
      <c r="H37" s="109">
        <v>1</v>
      </c>
      <c r="I37" s="109">
        <v>1</v>
      </c>
      <c r="J37" s="109">
        <v>1</v>
      </c>
      <c r="K37" s="109">
        <v>3</v>
      </c>
      <c r="L37">
        <v>69193</v>
      </c>
      <c r="M37">
        <v>69193</v>
      </c>
      <c r="N37">
        <v>306206</v>
      </c>
      <c r="O37">
        <v>246928.57</v>
      </c>
      <c r="P37">
        <v>619365</v>
      </c>
      <c r="Q37">
        <v>275813.74</v>
      </c>
      <c r="R37">
        <v>13818</v>
      </c>
      <c r="S37">
        <v>13818</v>
      </c>
      <c r="T37">
        <v>48138</v>
      </c>
      <c r="U37">
        <v>18755.099999999999</v>
      </c>
      <c r="V37">
        <v>34384</v>
      </c>
      <c r="W37">
        <v>18755.099999999999</v>
      </c>
      <c r="X37">
        <v>6877</v>
      </c>
      <c r="Y37">
        <v>0</v>
      </c>
      <c r="Z37">
        <v>6877</v>
      </c>
      <c r="AA37">
        <v>0</v>
      </c>
      <c r="AB37">
        <v>0</v>
      </c>
      <c r="AC37">
        <v>0</v>
      </c>
      <c r="AD37">
        <v>59.5</v>
      </c>
      <c r="AE37">
        <v>59.5</v>
      </c>
      <c r="AF37">
        <v>59.5</v>
      </c>
      <c r="AG37">
        <v>58</v>
      </c>
      <c r="AH37">
        <v>57</v>
      </c>
      <c r="AI37">
        <v>58.5</v>
      </c>
      <c r="AJ37">
        <v>124000</v>
      </c>
      <c r="AK37">
        <v>123405.11</v>
      </c>
      <c r="AL37" s="206"/>
    </row>
    <row r="38" spans="2:38" x14ac:dyDescent="0.25">
      <c r="B38" s="160" t="s">
        <v>1345</v>
      </c>
      <c r="C38" s="108" t="s">
        <v>1344</v>
      </c>
      <c r="D38" s="108" t="s">
        <v>2122</v>
      </c>
      <c r="E38" s="108" t="s">
        <v>2123</v>
      </c>
      <c r="F38" s="108" t="s">
        <v>2124</v>
      </c>
      <c r="G38" s="160" t="s">
        <v>161</v>
      </c>
      <c r="H38" s="109">
        <v>1</v>
      </c>
      <c r="I38" s="109">
        <v>1</v>
      </c>
      <c r="J38" s="109">
        <v>1</v>
      </c>
      <c r="K38" s="109">
        <v>3</v>
      </c>
      <c r="L38">
        <v>156846</v>
      </c>
      <c r="M38">
        <v>156846</v>
      </c>
      <c r="N38">
        <v>1018610</v>
      </c>
      <c r="O38">
        <v>843495.65</v>
      </c>
      <c r="P38">
        <v>2060353</v>
      </c>
      <c r="Q38">
        <v>451795.66</v>
      </c>
      <c r="R38">
        <v>0</v>
      </c>
      <c r="S38">
        <v>0</v>
      </c>
      <c r="T38">
        <v>160137</v>
      </c>
      <c r="U38">
        <v>56570.45</v>
      </c>
      <c r="V38">
        <v>114383</v>
      </c>
      <c r="W38">
        <v>43230.69</v>
      </c>
      <c r="X38">
        <v>22877</v>
      </c>
      <c r="Y38">
        <v>4340.5600000000004</v>
      </c>
      <c r="Z38">
        <v>22877</v>
      </c>
      <c r="AA38">
        <v>8999.2000000000007</v>
      </c>
      <c r="AB38">
        <v>0</v>
      </c>
      <c r="AC38">
        <v>0</v>
      </c>
      <c r="AD38">
        <v>142</v>
      </c>
      <c r="AE38">
        <v>160</v>
      </c>
      <c r="AF38">
        <v>160</v>
      </c>
      <c r="AG38">
        <v>163</v>
      </c>
      <c r="AH38">
        <v>153</v>
      </c>
      <c r="AI38">
        <v>154.69999999999999</v>
      </c>
      <c r="AJ38">
        <v>411777.4</v>
      </c>
      <c r="AK38">
        <v>35691.71</v>
      </c>
      <c r="AL38" s="206"/>
    </row>
    <row r="39" spans="2:38" x14ac:dyDescent="0.25">
      <c r="B39" s="160" t="s">
        <v>1349</v>
      </c>
      <c r="C39" s="108" t="s">
        <v>1348</v>
      </c>
      <c r="D39" s="108" t="s">
        <v>2125</v>
      </c>
      <c r="E39" s="108" t="s">
        <v>2126</v>
      </c>
      <c r="F39" s="108" t="s">
        <v>2127</v>
      </c>
      <c r="G39" s="160" t="s">
        <v>167</v>
      </c>
      <c r="H39" s="109">
        <v>1</v>
      </c>
      <c r="I39" s="109">
        <v>1</v>
      </c>
      <c r="J39" s="109">
        <v>1</v>
      </c>
      <c r="K39" s="109">
        <v>3</v>
      </c>
      <c r="L39">
        <v>187418</v>
      </c>
      <c r="M39">
        <v>187418</v>
      </c>
      <c r="N39">
        <v>1773814</v>
      </c>
      <c r="O39">
        <v>1493921.58</v>
      </c>
      <c r="P39">
        <v>3587912</v>
      </c>
      <c r="Q39">
        <v>2126020.7400000002</v>
      </c>
      <c r="R39">
        <v>169077</v>
      </c>
      <c r="S39">
        <v>169077</v>
      </c>
      <c r="T39">
        <v>278861</v>
      </c>
      <c r="U39">
        <v>194035.01</v>
      </c>
      <c r="V39">
        <v>199187</v>
      </c>
      <c r="W39">
        <v>154198.01</v>
      </c>
      <c r="X39">
        <v>39837</v>
      </c>
      <c r="Y39">
        <v>0</v>
      </c>
      <c r="Z39">
        <v>39837</v>
      </c>
      <c r="AA39">
        <v>39837</v>
      </c>
      <c r="AB39">
        <v>0</v>
      </c>
      <c r="AC39">
        <v>0</v>
      </c>
      <c r="AD39">
        <v>363.53</v>
      </c>
      <c r="AE39">
        <v>356.55</v>
      </c>
      <c r="AF39">
        <v>356.55</v>
      </c>
      <c r="AG39">
        <v>351.8</v>
      </c>
      <c r="AH39">
        <v>394.58</v>
      </c>
      <c r="AI39">
        <v>417.41</v>
      </c>
      <c r="AJ39">
        <v>717583</v>
      </c>
      <c r="AK39">
        <v>1830924.18</v>
      </c>
      <c r="AL39" s="206"/>
    </row>
    <row r="40" spans="2:38" x14ac:dyDescent="0.25">
      <c r="B40" s="160" t="s">
        <v>268</v>
      </c>
      <c r="C40" s="108" t="s">
        <v>267</v>
      </c>
      <c r="D40" s="108" t="s">
        <v>2128</v>
      </c>
      <c r="E40" s="108" t="s">
        <v>2129</v>
      </c>
      <c r="F40" s="108" t="s">
        <v>2130</v>
      </c>
      <c r="G40" s="160" t="s">
        <v>167</v>
      </c>
      <c r="H40" s="109">
        <v>1</v>
      </c>
      <c r="I40" s="109">
        <v>1</v>
      </c>
      <c r="J40" s="109">
        <v>1</v>
      </c>
      <c r="K40" s="109">
        <v>3</v>
      </c>
      <c r="L40">
        <v>60379</v>
      </c>
      <c r="M40">
        <v>60379</v>
      </c>
      <c r="N40">
        <v>230741</v>
      </c>
      <c r="O40">
        <v>230741</v>
      </c>
      <c r="P40">
        <v>466723</v>
      </c>
      <c r="Q40">
        <v>0</v>
      </c>
      <c r="R40">
        <v>58475</v>
      </c>
      <c r="S40">
        <v>58475</v>
      </c>
      <c r="T40">
        <v>36275</v>
      </c>
      <c r="U40">
        <v>0</v>
      </c>
      <c r="V40">
        <v>25911</v>
      </c>
      <c r="W40">
        <v>0</v>
      </c>
      <c r="X40">
        <v>5182</v>
      </c>
      <c r="Y40">
        <v>0</v>
      </c>
      <c r="Z40">
        <v>5182</v>
      </c>
      <c r="AA40">
        <v>0</v>
      </c>
      <c r="AB40">
        <v>0</v>
      </c>
      <c r="AC40">
        <v>0</v>
      </c>
      <c r="AD40">
        <v>146.5</v>
      </c>
      <c r="AE40">
        <v>150.5</v>
      </c>
      <c r="AF40">
        <v>150.5</v>
      </c>
      <c r="AG40">
        <v>147.5</v>
      </c>
      <c r="AH40">
        <v>155</v>
      </c>
      <c r="AI40">
        <v>162</v>
      </c>
      <c r="AJ40">
        <v>93345</v>
      </c>
      <c r="AK40">
        <v>0</v>
      </c>
      <c r="AL40" s="206"/>
    </row>
    <row r="41" spans="2:38" x14ac:dyDescent="0.25">
      <c r="B41" s="160" t="s">
        <v>1609</v>
      </c>
      <c r="C41" s="108" t="s">
        <v>1608</v>
      </c>
      <c r="D41" s="108" t="s">
        <v>2131</v>
      </c>
      <c r="E41" s="108" t="s">
        <v>2132</v>
      </c>
      <c r="F41" s="108" t="s">
        <v>2133</v>
      </c>
      <c r="G41" s="160" t="s">
        <v>161</v>
      </c>
      <c r="H41" s="109">
        <v>1</v>
      </c>
      <c r="I41" s="109">
        <v>1</v>
      </c>
      <c r="J41" s="109">
        <v>1</v>
      </c>
      <c r="K41" s="109">
        <v>3</v>
      </c>
      <c r="L41">
        <v>166873</v>
      </c>
      <c r="M41">
        <v>166873</v>
      </c>
      <c r="N41">
        <v>869616</v>
      </c>
      <c r="O41">
        <v>869616</v>
      </c>
      <c r="P41">
        <v>1758981</v>
      </c>
      <c r="Q41">
        <v>547703.22</v>
      </c>
      <c r="R41">
        <v>0</v>
      </c>
      <c r="S41">
        <v>0</v>
      </c>
      <c r="T41">
        <v>1758981</v>
      </c>
      <c r="U41">
        <v>547073.22</v>
      </c>
      <c r="V41">
        <v>97651</v>
      </c>
      <c r="W41">
        <v>0</v>
      </c>
      <c r="X41">
        <v>19530</v>
      </c>
      <c r="Y41">
        <v>0</v>
      </c>
      <c r="Z41">
        <v>19530</v>
      </c>
      <c r="AA41">
        <v>0</v>
      </c>
      <c r="AB41">
        <v>1622270</v>
      </c>
      <c r="AC41">
        <v>547073.22</v>
      </c>
      <c r="AD41">
        <v>41.5</v>
      </c>
      <c r="AE41">
        <v>43</v>
      </c>
      <c r="AF41">
        <v>43</v>
      </c>
      <c r="AG41">
        <v>45</v>
      </c>
      <c r="AH41">
        <v>49</v>
      </c>
      <c r="AI41">
        <v>47</v>
      </c>
      <c r="AJ41">
        <v>351797</v>
      </c>
      <c r="AK41">
        <v>547703.22</v>
      </c>
      <c r="AL41" s="206"/>
    </row>
    <row r="42" spans="2:38" x14ac:dyDescent="0.25">
      <c r="B42" s="160" t="s">
        <v>705</v>
      </c>
      <c r="C42" s="108" t="s">
        <v>704</v>
      </c>
      <c r="D42" s="108" t="s">
        <v>2134</v>
      </c>
      <c r="E42" s="108" t="s">
        <v>2135</v>
      </c>
      <c r="F42" s="108" t="s">
        <v>2136</v>
      </c>
      <c r="G42" s="160" t="s">
        <v>167</v>
      </c>
      <c r="H42" s="109">
        <v>1</v>
      </c>
      <c r="I42" s="109">
        <v>1</v>
      </c>
      <c r="J42" s="109">
        <v>1</v>
      </c>
      <c r="K42" s="109">
        <v>3</v>
      </c>
      <c r="L42">
        <v>229752</v>
      </c>
      <c r="M42">
        <v>229752</v>
      </c>
      <c r="N42">
        <v>1143328</v>
      </c>
      <c r="O42">
        <v>402513</v>
      </c>
      <c r="P42">
        <v>2312623</v>
      </c>
      <c r="Q42">
        <v>603148</v>
      </c>
      <c r="R42">
        <v>43201</v>
      </c>
      <c r="S42">
        <v>1233</v>
      </c>
      <c r="T42">
        <v>179744</v>
      </c>
      <c r="U42">
        <v>12970</v>
      </c>
      <c r="V42">
        <v>128388</v>
      </c>
      <c r="W42">
        <v>10020</v>
      </c>
      <c r="X42">
        <v>25678</v>
      </c>
      <c r="Y42">
        <v>0</v>
      </c>
      <c r="Z42">
        <v>25678</v>
      </c>
      <c r="AA42">
        <v>2950</v>
      </c>
      <c r="AB42">
        <v>0</v>
      </c>
      <c r="AC42">
        <v>0</v>
      </c>
      <c r="AD42">
        <v>155.5</v>
      </c>
      <c r="AE42">
        <v>157</v>
      </c>
      <c r="AF42">
        <v>157</v>
      </c>
      <c r="AG42">
        <v>157</v>
      </c>
      <c r="AH42">
        <v>158</v>
      </c>
      <c r="AI42">
        <v>154</v>
      </c>
      <c r="AJ42">
        <v>462525</v>
      </c>
      <c r="AK42">
        <v>31024</v>
      </c>
      <c r="AL42" s="206"/>
    </row>
    <row r="43" spans="2:38" x14ac:dyDescent="0.25">
      <c r="B43" s="160" t="s">
        <v>272</v>
      </c>
      <c r="C43" s="108" t="s">
        <v>271</v>
      </c>
      <c r="D43" s="108" t="s">
        <v>2137</v>
      </c>
      <c r="E43" s="108" t="s">
        <v>2138</v>
      </c>
      <c r="F43" s="108" t="s">
        <v>2139</v>
      </c>
      <c r="G43" s="160" t="s">
        <v>167</v>
      </c>
      <c r="H43" s="109">
        <v>1</v>
      </c>
      <c r="I43" s="109">
        <v>1</v>
      </c>
      <c r="J43" s="109">
        <v>1</v>
      </c>
      <c r="K43" s="109">
        <v>3</v>
      </c>
      <c r="L43">
        <v>505960</v>
      </c>
      <c r="M43">
        <v>505960</v>
      </c>
      <c r="N43">
        <v>2547065</v>
      </c>
      <c r="O43">
        <v>1192496.3</v>
      </c>
      <c r="P43">
        <v>5151976</v>
      </c>
      <c r="Q43">
        <v>177023</v>
      </c>
      <c r="R43">
        <v>133092</v>
      </c>
      <c r="S43">
        <v>133092</v>
      </c>
      <c r="T43">
        <v>400423</v>
      </c>
      <c r="U43">
        <v>30275.16</v>
      </c>
      <c r="V43">
        <v>286017</v>
      </c>
      <c r="W43">
        <v>30275.16</v>
      </c>
      <c r="X43">
        <v>57203</v>
      </c>
      <c r="Y43">
        <v>0</v>
      </c>
      <c r="Z43">
        <v>57203</v>
      </c>
      <c r="AA43">
        <v>0</v>
      </c>
      <c r="AB43">
        <v>0</v>
      </c>
      <c r="AC43">
        <v>0</v>
      </c>
      <c r="AD43">
        <v>296</v>
      </c>
      <c r="AE43">
        <v>305</v>
      </c>
      <c r="AF43">
        <v>305</v>
      </c>
      <c r="AG43">
        <v>310.5</v>
      </c>
      <c r="AH43">
        <v>383.84</v>
      </c>
      <c r="AI43">
        <v>339</v>
      </c>
      <c r="AJ43">
        <v>1050000</v>
      </c>
      <c r="AK43">
        <v>177023</v>
      </c>
      <c r="AL43" s="206"/>
    </row>
    <row r="44" spans="2:38" x14ac:dyDescent="0.25">
      <c r="B44" s="160" t="s">
        <v>1173</v>
      </c>
      <c r="C44" s="108" t="s">
        <v>1172</v>
      </c>
      <c r="D44" s="108" t="s">
        <v>2140</v>
      </c>
      <c r="E44" s="108" t="s">
        <v>2141</v>
      </c>
      <c r="F44" s="108" t="s">
        <v>2142</v>
      </c>
      <c r="G44" s="160" t="s">
        <v>167</v>
      </c>
      <c r="H44" s="109">
        <v>1</v>
      </c>
      <c r="I44" s="109">
        <v>1</v>
      </c>
      <c r="J44" s="109">
        <v>1</v>
      </c>
      <c r="K44" s="109">
        <v>3</v>
      </c>
      <c r="L44">
        <v>319979</v>
      </c>
      <c r="M44">
        <v>319979</v>
      </c>
      <c r="N44">
        <v>1820862</v>
      </c>
      <c r="O44">
        <v>1820862</v>
      </c>
      <c r="P44">
        <v>3683077</v>
      </c>
      <c r="Q44">
        <v>2984986.4</v>
      </c>
      <c r="R44">
        <v>86731</v>
      </c>
      <c r="S44">
        <v>86731</v>
      </c>
      <c r="T44">
        <v>286258</v>
      </c>
      <c r="U44">
        <v>286258</v>
      </c>
      <c r="V44">
        <v>204470</v>
      </c>
      <c r="W44">
        <v>204470</v>
      </c>
      <c r="X44">
        <v>40894</v>
      </c>
      <c r="Y44">
        <v>40894</v>
      </c>
      <c r="Z44">
        <v>40894</v>
      </c>
      <c r="AA44">
        <v>40894</v>
      </c>
      <c r="AB44">
        <v>0</v>
      </c>
      <c r="AC44">
        <v>0</v>
      </c>
      <c r="AD44">
        <v>246.25</v>
      </c>
      <c r="AE44">
        <v>241.26</v>
      </c>
      <c r="AF44">
        <v>241.26</v>
      </c>
      <c r="AG44">
        <v>238.82</v>
      </c>
      <c r="AH44">
        <v>252</v>
      </c>
      <c r="AI44">
        <v>240</v>
      </c>
      <c r="AJ44">
        <v>736615.4</v>
      </c>
      <c r="AK44">
        <v>736615.4</v>
      </c>
      <c r="AL44" s="206"/>
    </row>
    <row r="45" spans="2:38" x14ac:dyDescent="0.25">
      <c r="B45" s="160" t="s">
        <v>1077</v>
      </c>
      <c r="C45" s="108" t="s">
        <v>1076</v>
      </c>
      <c r="D45" s="108" t="s">
        <v>2143</v>
      </c>
      <c r="E45" s="108" t="s">
        <v>2144</v>
      </c>
      <c r="F45" s="108" t="s">
        <v>2145</v>
      </c>
      <c r="G45" s="160" t="s">
        <v>161</v>
      </c>
      <c r="H45" s="109">
        <v>1</v>
      </c>
      <c r="I45" s="109">
        <v>1</v>
      </c>
      <c r="J45" s="109">
        <v>1</v>
      </c>
      <c r="K45" s="109">
        <v>3</v>
      </c>
      <c r="L45">
        <v>183060</v>
      </c>
      <c r="M45">
        <v>183060</v>
      </c>
      <c r="N45">
        <v>816175</v>
      </c>
      <c r="O45">
        <v>566469.99</v>
      </c>
      <c r="P45">
        <v>1650887</v>
      </c>
      <c r="Q45">
        <v>111033</v>
      </c>
      <c r="R45">
        <v>0</v>
      </c>
      <c r="S45">
        <v>0</v>
      </c>
      <c r="T45">
        <v>128310</v>
      </c>
      <c r="U45">
        <v>16925.689999999999</v>
      </c>
      <c r="V45">
        <v>91650</v>
      </c>
      <c r="W45">
        <v>208.36</v>
      </c>
      <c r="X45">
        <v>18330</v>
      </c>
      <c r="Y45">
        <v>8869.16</v>
      </c>
      <c r="Z45">
        <v>18330</v>
      </c>
      <c r="AA45">
        <v>7848.17</v>
      </c>
      <c r="AB45">
        <v>0</v>
      </c>
      <c r="AC45">
        <v>0</v>
      </c>
      <c r="AD45">
        <v>43</v>
      </c>
      <c r="AE45">
        <v>43</v>
      </c>
      <c r="AF45">
        <v>43</v>
      </c>
      <c r="AG45">
        <v>47</v>
      </c>
      <c r="AH45">
        <v>50</v>
      </c>
      <c r="AI45">
        <v>55</v>
      </c>
      <c r="AJ45">
        <v>330178</v>
      </c>
      <c r="AK45">
        <v>99144.95</v>
      </c>
      <c r="AL45" s="206"/>
    </row>
    <row r="46" spans="2:38" x14ac:dyDescent="0.25">
      <c r="B46" s="160" t="s">
        <v>1587</v>
      </c>
      <c r="C46" s="108" t="s">
        <v>1586</v>
      </c>
      <c r="D46" s="108" t="s">
        <v>2146</v>
      </c>
      <c r="E46" s="108" t="s">
        <v>2147</v>
      </c>
      <c r="F46" s="108" t="s">
        <v>2148</v>
      </c>
      <c r="G46" s="160" t="s">
        <v>167</v>
      </c>
      <c r="H46" s="109">
        <v>1</v>
      </c>
      <c r="I46" s="109">
        <v>1</v>
      </c>
      <c r="J46" s="109">
        <v>1</v>
      </c>
      <c r="K46" s="109">
        <v>3</v>
      </c>
      <c r="L46">
        <v>184550</v>
      </c>
      <c r="M46">
        <v>184520.35</v>
      </c>
      <c r="N46">
        <v>778689</v>
      </c>
      <c r="O46">
        <v>319304.75</v>
      </c>
      <c r="P46">
        <v>1575062</v>
      </c>
      <c r="Q46">
        <v>492508.21</v>
      </c>
      <c r="R46">
        <v>60569</v>
      </c>
      <c r="S46">
        <v>60569</v>
      </c>
      <c r="T46">
        <v>122416</v>
      </c>
      <c r="U46">
        <v>34235.72</v>
      </c>
      <c r="V46">
        <v>87440</v>
      </c>
      <c r="W46">
        <v>34235.72</v>
      </c>
      <c r="X46">
        <v>17488</v>
      </c>
      <c r="Y46">
        <v>0</v>
      </c>
      <c r="Z46">
        <v>17488</v>
      </c>
      <c r="AA46">
        <v>0</v>
      </c>
      <c r="AB46">
        <v>0</v>
      </c>
      <c r="AC46">
        <v>0</v>
      </c>
      <c r="AD46">
        <v>153.94</v>
      </c>
      <c r="AE46">
        <v>151.5</v>
      </c>
      <c r="AF46">
        <v>151.5</v>
      </c>
      <c r="AG46">
        <v>153.5</v>
      </c>
      <c r="AH46">
        <v>155.5</v>
      </c>
      <c r="AI46">
        <v>161.5</v>
      </c>
      <c r="AJ46">
        <v>315013</v>
      </c>
      <c r="AK46">
        <v>42743.21</v>
      </c>
      <c r="AL46" s="206"/>
    </row>
    <row r="47" spans="2:38" x14ac:dyDescent="0.25">
      <c r="B47" s="160" t="s">
        <v>1589</v>
      </c>
      <c r="C47" s="108" t="s">
        <v>1588</v>
      </c>
      <c r="D47" s="108" t="s">
        <v>2149</v>
      </c>
      <c r="E47" s="108" t="s">
        <v>2150</v>
      </c>
      <c r="F47" s="108" t="s">
        <v>2151</v>
      </c>
      <c r="G47" s="160" t="s">
        <v>174</v>
      </c>
      <c r="H47" s="109"/>
      <c r="I47" s="109"/>
      <c r="J47" s="109">
        <v>1</v>
      </c>
      <c r="K47" s="109">
        <v>1</v>
      </c>
      <c r="L47">
        <v>0</v>
      </c>
      <c r="M47">
        <v>0</v>
      </c>
      <c r="N47">
        <v>0</v>
      </c>
      <c r="O47">
        <v>0</v>
      </c>
      <c r="P47">
        <v>0</v>
      </c>
      <c r="Q47">
        <v>0</v>
      </c>
      <c r="R47">
        <v>0</v>
      </c>
      <c r="S47">
        <v>0</v>
      </c>
      <c r="T47">
        <v>547457</v>
      </c>
      <c r="U47">
        <v>0</v>
      </c>
      <c r="V47">
        <v>0</v>
      </c>
      <c r="W47">
        <v>0</v>
      </c>
      <c r="X47">
        <v>0</v>
      </c>
      <c r="Y47">
        <v>0</v>
      </c>
      <c r="Z47">
        <v>0</v>
      </c>
      <c r="AA47">
        <v>0</v>
      </c>
      <c r="AB47">
        <v>547457</v>
      </c>
      <c r="AC47">
        <v>0</v>
      </c>
      <c r="AD47">
        <v>26</v>
      </c>
      <c r="AE47">
        <v>27</v>
      </c>
      <c r="AF47">
        <v>27</v>
      </c>
      <c r="AG47">
        <v>28</v>
      </c>
      <c r="AH47">
        <v>26</v>
      </c>
      <c r="AI47">
        <v>29</v>
      </c>
      <c r="AJ47">
        <v>0</v>
      </c>
      <c r="AK47">
        <v>0</v>
      </c>
      <c r="AL47" s="206"/>
    </row>
    <row r="48" spans="2:38" x14ac:dyDescent="0.25">
      <c r="B48" s="160" t="s">
        <v>1579</v>
      </c>
      <c r="C48" s="108" t="s">
        <v>1578</v>
      </c>
      <c r="D48" s="108" t="s">
        <v>2152</v>
      </c>
      <c r="E48" s="108" t="s">
        <v>2153</v>
      </c>
      <c r="F48" s="108" t="s">
        <v>2154</v>
      </c>
      <c r="G48" s="160" t="s">
        <v>164</v>
      </c>
      <c r="H48" s="109"/>
      <c r="I48" s="109"/>
      <c r="J48" s="109">
        <v>1</v>
      </c>
      <c r="K48" s="109">
        <v>1</v>
      </c>
      <c r="L48">
        <v>0</v>
      </c>
      <c r="M48">
        <v>0</v>
      </c>
      <c r="N48">
        <v>0</v>
      </c>
      <c r="O48">
        <v>0</v>
      </c>
      <c r="P48">
        <v>0</v>
      </c>
      <c r="Q48">
        <v>0</v>
      </c>
      <c r="R48">
        <v>0</v>
      </c>
      <c r="S48">
        <v>0</v>
      </c>
      <c r="T48">
        <v>675186</v>
      </c>
      <c r="U48">
        <v>199037.79</v>
      </c>
      <c r="V48">
        <v>0</v>
      </c>
      <c r="W48">
        <v>0</v>
      </c>
      <c r="X48">
        <v>0</v>
      </c>
      <c r="Y48">
        <v>0</v>
      </c>
      <c r="Z48">
        <v>0</v>
      </c>
      <c r="AA48">
        <v>0</v>
      </c>
      <c r="AB48">
        <v>675186</v>
      </c>
      <c r="AC48">
        <v>199037.79</v>
      </c>
      <c r="AD48">
        <v>64.400000000000006</v>
      </c>
      <c r="AE48">
        <v>68.400000000000006</v>
      </c>
      <c r="AF48">
        <v>68.400000000000006</v>
      </c>
      <c r="AG48">
        <v>74.400000000000006</v>
      </c>
      <c r="AH48">
        <v>75</v>
      </c>
      <c r="AI48">
        <v>85</v>
      </c>
      <c r="AJ48">
        <v>0</v>
      </c>
      <c r="AK48">
        <v>0</v>
      </c>
      <c r="AL48" s="206"/>
    </row>
    <row r="49" spans="2:38" x14ac:dyDescent="0.25">
      <c r="B49" s="160" t="s">
        <v>583</v>
      </c>
      <c r="C49" s="108" t="s">
        <v>582</v>
      </c>
      <c r="D49" s="108" t="s">
        <v>2155</v>
      </c>
      <c r="E49" s="108" t="s">
        <v>2156</v>
      </c>
      <c r="F49" s="108" t="s">
        <v>2157</v>
      </c>
      <c r="G49" s="160" t="s">
        <v>167</v>
      </c>
      <c r="H49" s="109">
        <v>1</v>
      </c>
      <c r="I49" s="109">
        <v>1</v>
      </c>
      <c r="J49" s="109">
        <v>1</v>
      </c>
      <c r="K49" s="109">
        <v>3</v>
      </c>
      <c r="L49">
        <v>371466</v>
      </c>
      <c r="M49">
        <v>371466</v>
      </c>
      <c r="N49">
        <v>1650962</v>
      </c>
      <c r="O49">
        <v>1494562.9</v>
      </c>
      <c r="P49">
        <v>3339419</v>
      </c>
      <c r="Q49">
        <v>575083.05000000005</v>
      </c>
      <c r="R49">
        <v>52038</v>
      </c>
      <c r="S49">
        <v>52038</v>
      </c>
      <c r="T49">
        <v>259546</v>
      </c>
      <c r="U49">
        <v>37078</v>
      </c>
      <c r="V49">
        <v>96403</v>
      </c>
      <c r="W49">
        <v>0</v>
      </c>
      <c r="X49">
        <v>37078</v>
      </c>
      <c r="Y49">
        <v>37078</v>
      </c>
      <c r="Z49">
        <v>37078</v>
      </c>
      <c r="AA49">
        <v>0</v>
      </c>
      <c r="AB49">
        <v>88987</v>
      </c>
      <c r="AC49">
        <v>0</v>
      </c>
      <c r="AD49">
        <v>143.5</v>
      </c>
      <c r="AE49">
        <v>146.5</v>
      </c>
      <c r="AF49">
        <v>146.5</v>
      </c>
      <c r="AG49">
        <v>137</v>
      </c>
      <c r="AH49">
        <v>141.4</v>
      </c>
      <c r="AI49">
        <v>140.9</v>
      </c>
      <c r="AJ49">
        <v>2000000</v>
      </c>
      <c r="AK49">
        <v>40343.49</v>
      </c>
      <c r="AL49" s="206"/>
    </row>
    <row r="50" spans="2:38" x14ac:dyDescent="0.25">
      <c r="B50" s="160" t="s">
        <v>585</v>
      </c>
      <c r="C50" s="108" t="s">
        <v>584</v>
      </c>
      <c r="D50" s="108" t="s">
        <v>2158</v>
      </c>
      <c r="E50" s="108" t="s">
        <v>2159</v>
      </c>
      <c r="F50" s="108" t="s">
        <v>2160</v>
      </c>
      <c r="G50" s="160" t="s">
        <v>174</v>
      </c>
      <c r="H50" s="109"/>
      <c r="I50" s="109"/>
      <c r="J50" s="109">
        <v>1</v>
      </c>
      <c r="K50" s="109">
        <v>1</v>
      </c>
      <c r="L50">
        <v>0</v>
      </c>
      <c r="M50">
        <v>0</v>
      </c>
      <c r="N50">
        <v>0</v>
      </c>
      <c r="O50">
        <v>0</v>
      </c>
      <c r="P50">
        <v>0</v>
      </c>
      <c r="Q50">
        <v>0</v>
      </c>
      <c r="R50">
        <v>0</v>
      </c>
      <c r="S50">
        <v>0</v>
      </c>
      <c r="T50">
        <v>257244</v>
      </c>
      <c r="U50">
        <v>25560.400000000001</v>
      </c>
      <c r="V50">
        <v>0</v>
      </c>
      <c r="W50">
        <v>0</v>
      </c>
      <c r="X50">
        <v>0</v>
      </c>
      <c r="Y50">
        <v>0</v>
      </c>
      <c r="Z50">
        <v>0</v>
      </c>
      <c r="AA50">
        <v>0</v>
      </c>
      <c r="AB50">
        <v>257244</v>
      </c>
      <c r="AC50">
        <v>25560.400000000001</v>
      </c>
      <c r="AD50">
        <v>11</v>
      </c>
      <c r="AE50">
        <v>11</v>
      </c>
      <c r="AF50">
        <v>11</v>
      </c>
      <c r="AG50">
        <v>11</v>
      </c>
      <c r="AH50">
        <v>12</v>
      </c>
      <c r="AI50">
        <v>11</v>
      </c>
      <c r="AJ50">
        <v>0</v>
      </c>
      <c r="AK50">
        <v>0</v>
      </c>
      <c r="AL50" s="206"/>
    </row>
    <row r="51" spans="2:38" x14ac:dyDescent="0.25">
      <c r="B51" s="160" t="s">
        <v>539</v>
      </c>
      <c r="C51" s="108" t="s">
        <v>538</v>
      </c>
      <c r="D51" s="108" t="s">
        <v>2161</v>
      </c>
      <c r="E51" s="108" t="s">
        <v>2162</v>
      </c>
      <c r="F51" s="108" t="s">
        <v>2163</v>
      </c>
      <c r="G51" s="160" t="s">
        <v>167</v>
      </c>
      <c r="H51" s="109">
        <v>1</v>
      </c>
      <c r="I51" s="109">
        <v>1</v>
      </c>
      <c r="J51" s="109">
        <v>1</v>
      </c>
      <c r="K51" s="109">
        <v>3</v>
      </c>
      <c r="L51">
        <v>428372</v>
      </c>
      <c r="M51">
        <v>428372</v>
      </c>
      <c r="N51">
        <v>1704948</v>
      </c>
      <c r="O51">
        <v>1373107</v>
      </c>
      <c r="P51">
        <v>3448616</v>
      </c>
      <c r="Q51">
        <v>1041629</v>
      </c>
      <c r="R51">
        <v>73969</v>
      </c>
      <c r="S51">
        <v>73969</v>
      </c>
      <c r="T51">
        <v>268035</v>
      </c>
      <c r="U51">
        <v>0</v>
      </c>
      <c r="V51">
        <v>191453</v>
      </c>
      <c r="W51">
        <v>0</v>
      </c>
      <c r="X51">
        <v>38291</v>
      </c>
      <c r="Y51">
        <v>0</v>
      </c>
      <c r="Z51">
        <v>38291</v>
      </c>
      <c r="AA51">
        <v>0</v>
      </c>
      <c r="AB51">
        <v>0</v>
      </c>
      <c r="AC51">
        <v>0</v>
      </c>
      <c r="AD51">
        <v>171.89</v>
      </c>
      <c r="AE51">
        <v>173</v>
      </c>
      <c r="AF51">
        <v>173</v>
      </c>
      <c r="AG51">
        <v>170.85</v>
      </c>
      <c r="AH51">
        <v>172.5</v>
      </c>
      <c r="AI51">
        <v>172</v>
      </c>
      <c r="AJ51">
        <v>690000</v>
      </c>
      <c r="AK51">
        <v>500292</v>
      </c>
      <c r="AL51" s="206"/>
    </row>
    <row r="52" spans="2:38" x14ac:dyDescent="0.25">
      <c r="B52" s="160" t="s">
        <v>707</v>
      </c>
      <c r="C52" s="108" t="s">
        <v>706</v>
      </c>
      <c r="D52" s="108" t="s">
        <v>2164</v>
      </c>
      <c r="E52" s="108" t="s">
        <v>2165</v>
      </c>
      <c r="F52" s="108" t="s">
        <v>2166</v>
      </c>
      <c r="G52" s="160" t="s">
        <v>167</v>
      </c>
      <c r="H52" s="109">
        <v>1</v>
      </c>
      <c r="I52" s="109">
        <v>1</v>
      </c>
      <c r="J52" s="109">
        <v>1</v>
      </c>
      <c r="K52" s="109">
        <v>3</v>
      </c>
      <c r="L52">
        <v>344164</v>
      </c>
      <c r="M52">
        <v>344164</v>
      </c>
      <c r="N52">
        <v>1571495</v>
      </c>
      <c r="O52">
        <v>824240.86</v>
      </c>
      <c r="P52">
        <v>3178681</v>
      </c>
      <c r="Q52">
        <v>769407.8</v>
      </c>
      <c r="R52">
        <v>344164</v>
      </c>
      <c r="S52">
        <v>344164</v>
      </c>
      <c r="T52">
        <v>247055</v>
      </c>
      <c r="U52">
        <v>12009.11</v>
      </c>
      <c r="V52">
        <v>176467</v>
      </c>
      <c r="W52">
        <v>12009.11</v>
      </c>
      <c r="X52">
        <v>35294</v>
      </c>
      <c r="Y52">
        <v>0</v>
      </c>
      <c r="Z52">
        <v>35294</v>
      </c>
      <c r="AA52">
        <v>0</v>
      </c>
      <c r="AB52">
        <v>0</v>
      </c>
      <c r="AC52">
        <v>0</v>
      </c>
      <c r="AD52">
        <v>250</v>
      </c>
      <c r="AE52">
        <v>249.9</v>
      </c>
      <c r="AF52">
        <v>249.9</v>
      </c>
      <c r="AG52">
        <v>250.5</v>
      </c>
      <c r="AH52">
        <v>255</v>
      </c>
      <c r="AI52">
        <v>255</v>
      </c>
      <c r="AJ52">
        <v>247055</v>
      </c>
      <c r="AK52">
        <v>12009.11</v>
      </c>
      <c r="AL52" s="206"/>
    </row>
    <row r="53" spans="2:38" x14ac:dyDescent="0.25">
      <c r="B53" s="160" t="s">
        <v>603</v>
      </c>
      <c r="C53" s="108" t="s">
        <v>602</v>
      </c>
      <c r="D53" s="108" t="s">
        <v>2167</v>
      </c>
      <c r="E53" s="108" t="s">
        <v>2168</v>
      </c>
      <c r="F53" s="108" t="s">
        <v>2169</v>
      </c>
      <c r="G53" s="160" t="s">
        <v>167</v>
      </c>
      <c r="H53" s="109">
        <v>1</v>
      </c>
      <c r="I53" s="109">
        <v>1</v>
      </c>
      <c r="J53" s="109">
        <v>1</v>
      </c>
      <c r="K53" s="109">
        <v>3</v>
      </c>
      <c r="L53">
        <v>143553</v>
      </c>
      <c r="M53">
        <v>143553</v>
      </c>
      <c r="N53">
        <v>691646</v>
      </c>
      <c r="O53">
        <v>691646</v>
      </c>
      <c r="P53">
        <v>1399000</v>
      </c>
      <c r="Q53">
        <v>569140.32999999996</v>
      </c>
      <c r="R53">
        <v>37053</v>
      </c>
      <c r="S53">
        <v>37053</v>
      </c>
      <c r="T53">
        <v>108733</v>
      </c>
      <c r="U53">
        <v>20260</v>
      </c>
      <c r="V53">
        <v>77667</v>
      </c>
      <c r="W53">
        <v>0</v>
      </c>
      <c r="X53">
        <v>15533</v>
      </c>
      <c r="Y53">
        <v>15533</v>
      </c>
      <c r="Z53">
        <v>15533</v>
      </c>
      <c r="AA53">
        <v>4727</v>
      </c>
      <c r="AB53">
        <v>0</v>
      </c>
      <c r="AC53">
        <v>0</v>
      </c>
      <c r="AD53">
        <v>102.52</v>
      </c>
      <c r="AE53">
        <v>102.78</v>
      </c>
      <c r="AF53">
        <v>102.78</v>
      </c>
      <c r="AG53">
        <v>102.26</v>
      </c>
      <c r="AH53">
        <v>106.87</v>
      </c>
      <c r="AI53">
        <v>113.91</v>
      </c>
      <c r="AJ53">
        <v>630000</v>
      </c>
      <c r="AK53">
        <v>127308.7</v>
      </c>
      <c r="AL53" s="206"/>
    </row>
    <row r="54" spans="2:38" x14ac:dyDescent="0.25">
      <c r="B54" s="160" t="s">
        <v>1443</v>
      </c>
      <c r="C54" s="108" t="s">
        <v>1442</v>
      </c>
      <c r="D54" s="108" t="s">
        <v>2170</v>
      </c>
      <c r="E54" s="108" t="s">
        <v>2171</v>
      </c>
      <c r="F54" s="108" t="s">
        <v>2172</v>
      </c>
      <c r="G54" s="160" t="s">
        <v>161</v>
      </c>
      <c r="H54" s="109">
        <v>1</v>
      </c>
      <c r="I54" s="109">
        <v>1</v>
      </c>
      <c r="J54" s="109">
        <v>1</v>
      </c>
      <c r="K54" s="109">
        <v>3</v>
      </c>
      <c r="L54">
        <v>755808</v>
      </c>
      <c r="M54">
        <v>755808</v>
      </c>
      <c r="N54">
        <v>3682236</v>
      </c>
      <c r="O54">
        <v>1970639.53</v>
      </c>
      <c r="P54">
        <v>7448098</v>
      </c>
      <c r="Q54">
        <v>0</v>
      </c>
      <c r="R54">
        <v>0</v>
      </c>
      <c r="S54">
        <v>0</v>
      </c>
      <c r="T54">
        <v>578885</v>
      </c>
      <c r="U54">
        <v>0</v>
      </c>
      <c r="V54">
        <v>413489</v>
      </c>
      <c r="W54">
        <v>0</v>
      </c>
      <c r="X54">
        <v>82698</v>
      </c>
      <c r="Y54">
        <v>0</v>
      </c>
      <c r="Z54">
        <v>82698</v>
      </c>
      <c r="AA54">
        <v>0</v>
      </c>
      <c r="AB54">
        <v>0</v>
      </c>
      <c r="AC54">
        <v>0</v>
      </c>
      <c r="AD54">
        <v>78.5</v>
      </c>
      <c r="AE54">
        <v>96</v>
      </c>
      <c r="AF54">
        <v>96</v>
      </c>
      <c r="AG54">
        <v>124</v>
      </c>
      <c r="AH54">
        <v>109.5</v>
      </c>
      <c r="AI54">
        <v>135.97</v>
      </c>
      <c r="AJ54">
        <v>1489619.6</v>
      </c>
      <c r="AK54">
        <v>0</v>
      </c>
      <c r="AL54" s="206"/>
    </row>
    <row r="55" spans="2:38" x14ac:dyDescent="0.25">
      <c r="B55" s="160" t="s">
        <v>1249</v>
      </c>
      <c r="C55" s="108" t="s">
        <v>1248</v>
      </c>
      <c r="D55" s="108" t="s">
        <v>2173</v>
      </c>
      <c r="E55" s="108" t="s">
        <v>2174</v>
      </c>
      <c r="F55" s="108" t="s">
        <v>2175</v>
      </c>
      <c r="G55" s="160" t="s">
        <v>167</v>
      </c>
      <c r="H55" s="109">
        <v>1</v>
      </c>
      <c r="I55" s="109">
        <v>1</v>
      </c>
      <c r="J55" s="109">
        <v>1</v>
      </c>
      <c r="K55" s="109">
        <v>3</v>
      </c>
      <c r="L55">
        <v>1294633</v>
      </c>
      <c r="M55">
        <v>1294633</v>
      </c>
      <c r="N55">
        <v>5370498</v>
      </c>
      <c r="O55">
        <v>4686956</v>
      </c>
      <c r="P55">
        <v>10862963</v>
      </c>
      <c r="Q55">
        <v>2655600.2200000002</v>
      </c>
      <c r="R55">
        <v>235167</v>
      </c>
      <c r="S55">
        <v>235167</v>
      </c>
      <c r="T55">
        <v>1050435</v>
      </c>
      <c r="U55">
        <v>489884.24</v>
      </c>
      <c r="V55">
        <v>603070</v>
      </c>
      <c r="W55">
        <v>247650</v>
      </c>
      <c r="X55">
        <v>120614</v>
      </c>
      <c r="Y55">
        <v>120219.39</v>
      </c>
      <c r="Z55">
        <v>120614</v>
      </c>
      <c r="AA55">
        <v>120603.72</v>
      </c>
      <c r="AB55">
        <v>206137</v>
      </c>
      <c r="AC55">
        <v>1411.13</v>
      </c>
      <c r="AD55">
        <v>484.08</v>
      </c>
      <c r="AE55">
        <v>479.75</v>
      </c>
      <c r="AF55">
        <v>479.75</v>
      </c>
      <c r="AG55">
        <v>491.55</v>
      </c>
      <c r="AH55">
        <v>490.55</v>
      </c>
      <c r="AI55">
        <v>475.55</v>
      </c>
      <c r="AJ55">
        <v>2172593</v>
      </c>
      <c r="AK55">
        <v>876651.03</v>
      </c>
      <c r="AL55" s="206"/>
    </row>
    <row r="56" spans="2:38" x14ac:dyDescent="0.25">
      <c r="B56" s="160" t="s">
        <v>991</v>
      </c>
      <c r="C56" s="108" t="s">
        <v>990</v>
      </c>
      <c r="D56" s="108" t="s">
        <v>2176</v>
      </c>
      <c r="E56" s="108" t="s">
        <v>2177</v>
      </c>
      <c r="F56" s="108" t="s">
        <v>2178</v>
      </c>
      <c r="G56" s="160" t="s">
        <v>167</v>
      </c>
      <c r="H56" s="109">
        <v>1</v>
      </c>
      <c r="I56" s="109">
        <v>1</v>
      </c>
      <c r="J56" s="109">
        <v>1</v>
      </c>
      <c r="K56" s="109">
        <v>3</v>
      </c>
      <c r="L56">
        <v>123221</v>
      </c>
      <c r="M56">
        <v>123221</v>
      </c>
      <c r="N56">
        <v>475318</v>
      </c>
      <c r="O56">
        <v>421127.57</v>
      </c>
      <c r="P56">
        <v>961430</v>
      </c>
      <c r="Q56">
        <v>224136.31</v>
      </c>
      <c r="R56">
        <v>19234</v>
      </c>
      <c r="S56">
        <v>13151.87</v>
      </c>
      <c r="T56">
        <v>74724</v>
      </c>
      <c r="U56">
        <v>12420.37</v>
      </c>
      <c r="V56">
        <v>53374</v>
      </c>
      <c r="W56">
        <v>3451.95</v>
      </c>
      <c r="X56">
        <v>10675</v>
      </c>
      <c r="Y56">
        <v>3002.16</v>
      </c>
      <c r="Z56">
        <v>10675</v>
      </c>
      <c r="AA56">
        <v>5966.26</v>
      </c>
      <c r="AB56">
        <v>0</v>
      </c>
      <c r="AC56">
        <v>0</v>
      </c>
      <c r="AD56">
        <v>80.5</v>
      </c>
      <c r="AE56">
        <v>79</v>
      </c>
      <c r="AF56">
        <v>79</v>
      </c>
      <c r="AG56">
        <v>75</v>
      </c>
      <c r="AH56">
        <v>80</v>
      </c>
      <c r="AI56">
        <v>73</v>
      </c>
      <c r="AJ56">
        <v>192286</v>
      </c>
      <c r="AK56">
        <v>60400.71</v>
      </c>
      <c r="AL56" s="206"/>
    </row>
    <row r="57" spans="2:38" x14ac:dyDescent="0.25">
      <c r="B57" s="160" t="s">
        <v>199</v>
      </c>
      <c r="C57" s="108" t="s">
        <v>198</v>
      </c>
      <c r="D57" s="108" t="s">
        <v>2179</v>
      </c>
      <c r="E57" s="108" t="s">
        <v>2180</v>
      </c>
      <c r="F57" s="108" t="s">
        <v>2181</v>
      </c>
      <c r="G57" s="160" t="s">
        <v>167</v>
      </c>
      <c r="H57" s="109">
        <v>1</v>
      </c>
      <c r="I57" s="109">
        <v>1</v>
      </c>
      <c r="J57" s="109">
        <v>1</v>
      </c>
      <c r="K57" s="109">
        <v>3</v>
      </c>
      <c r="L57">
        <v>186278</v>
      </c>
      <c r="M57">
        <v>186278</v>
      </c>
      <c r="N57">
        <v>1080832</v>
      </c>
      <c r="O57">
        <v>752229.32</v>
      </c>
      <c r="P57">
        <v>2186211</v>
      </c>
      <c r="Q57">
        <v>205036.11</v>
      </c>
      <c r="R57">
        <v>33546</v>
      </c>
      <c r="S57">
        <v>33546</v>
      </c>
      <c r="T57">
        <v>169918</v>
      </c>
      <c r="U57">
        <v>87830.81</v>
      </c>
      <c r="V57">
        <v>121370</v>
      </c>
      <c r="W57">
        <v>52301.48</v>
      </c>
      <c r="X57">
        <v>24274</v>
      </c>
      <c r="Y57">
        <v>24274</v>
      </c>
      <c r="Z57">
        <v>24274</v>
      </c>
      <c r="AA57">
        <v>11255.33</v>
      </c>
      <c r="AB57">
        <v>0</v>
      </c>
      <c r="AC57">
        <v>0</v>
      </c>
      <c r="AD57">
        <v>98</v>
      </c>
      <c r="AE57">
        <v>98</v>
      </c>
      <c r="AF57">
        <v>98</v>
      </c>
      <c r="AG57">
        <v>96</v>
      </c>
      <c r="AH57">
        <v>95</v>
      </c>
      <c r="AI57">
        <v>120.73</v>
      </c>
      <c r="AJ57">
        <v>437242.2</v>
      </c>
      <c r="AK57">
        <v>66852.41</v>
      </c>
      <c r="AL57" s="206"/>
    </row>
    <row r="58" spans="2:38" x14ac:dyDescent="0.25">
      <c r="B58" s="160" t="s">
        <v>877</v>
      </c>
      <c r="C58" s="108" t="s">
        <v>876</v>
      </c>
      <c r="D58" s="108" t="s">
        <v>2182</v>
      </c>
      <c r="E58" s="108" t="s">
        <v>2183</v>
      </c>
      <c r="F58" s="108" t="s">
        <v>2184</v>
      </c>
      <c r="G58" s="160" t="s">
        <v>164</v>
      </c>
      <c r="H58" s="109"/>
      <c r="I58" s="109"/>
      <c r="J58" s="109">
        <v>1</v>
      </c>
      <c r="K58" s="109">
        <v>1</v>
      </c>
      <c r="L58">
        <v>0</v>
      </c>
      <c r="M58">
        <v>0</v>
      </c>
      <c r="N58">
        <v>0</v>
      </c>
      <c r="O58">
        <v>0</v>
      </c>
      <c r="P58">
        <v>0</v>
      </c>
      <c r="Q58">
        <v>0</v>
      </c>
      <c r="R58">
        <v>0</v>
      </c>
      <c r="S58">
        <v>0</v>
      </c>
      <c r="T58">
        <v>2082371</v>
      </c>
      <c r="U58">
        <v>1367043.21</v>
      </c>
      <c r="V58">
        <v>0</v>
      </c>
      <c r="W58">
        <v>0</v>
      </c>
      <c r="X58">
        <v>0</v>
      </c>
      <c r="Y58">
        <v>0</v>
      </c>
      <c r="Z58">
        <v>0</v>
      </c>
      <c r="AA58">
        <v>0</v>
      </c>
      <c r="AB58">
        <v>2082371</v>
      </c>
      <c r="AC58">
        <v>1367043.21</v>
      </c>
      <c r="AD58">
        <v>206</v>
      </c>
      <c r="AE58">
        <v>224.35</v>
      </c>
      <c r="AF58">
        <v>224.35</v>
      </c>
      <c r="AG58">
        <v>274.12</v>
      </c>
      <c r="AH58">
        <v>250.27</v>
      </c>
      <c r="AI58">
        <v>261.77</v>
      </c>
      <c r="AJ58">
        <v>0</v>
      </c>
      <c r="AK58">
        <v>0</v>
      </c>
      <c r="AL58" s="206"/>
    </row>
    <row r="59" spans="2:38" x14ac:dyDescent="0.25">
      <c r="B59" s="160" t="s">
        <v>883</v>
      </c>
      <c r="C59" s="108" t="s">
        <v>882</v>
      </c>
      <c r="D59" s="108" t="s">
        <v>2185</v>
      </c>
      <c r="E59" s="108" t="s">
        <v>2186</v>
      </c>
      <c r="F59" s="108" t="s">
        <v>2187</v>
      </c>
      <c r="G59" s="160" t="s">
        <v>174</v>
      </c>
      <c r="H59" s="109"/>
      <c r="I59" s="109"/>
      <c r="J59" s="109">
        <v>1</v>
      </c>
      <c r="K59" s="109">
        <v>1</v>
      </c>
      <c r="L59">
        <v>0</v>
      </c>
      <c r="M59">
        <v>0</v>
      </c>
      <c r="N59">
        <v>0</v>
      </c>
      <c r="O59">
        <v>0</v>
      </c>
      <c r="P59">
        <v>0</v>
      </c>
      <c r="Q59">
        <v>0</v>
      </c>
      <c r="R59">
        <v>0</v>
      </c>
      <c r="S59">
        <v>0</v>
      </c>
      <c r="T59">
        <v>1087156</v>
      </c>
      <c r="U59">
        <v>0</v>
      </c>
      <c r="V59">
        <v>0</v>
      </c>
      <c r="W59">
        <v>0</v>
      </c>
      <c r="X59">
        <v>0</v>
      </c>
      <c r="Y59">
        <v>0</v>
      </c>
      <c r="Z59">
        <v>0</v>
      </c>
      <c r="AA59">
        <v>0</v>
      </c>
      <c r="AB59">
        <v>1087156</v>
      </c>
      <c r="AC59">
        <v>0</v>
      </c>
      <c r="AD59">
        <v>72.5</v>
      </c>
      <c r="AE59">
        <v>72.5</v>
      </c>
      <c r="AF59">
        <v>72.5</v>
      </c>
      <c r="AG59">
        <v>73</v>
      </c>
      <c r="AH59">
        <v>73</v>
      </c>
      <c r="AI59">
        <v>75</v>
      </c>
      <c r="AJ59">
        <v>0</v>
      </c>
      <c r="AK59">
        <v>0</v>
      </c>
      <c r="AL59" s="206"/>
    </row>
    <row r="60" spans="2:38" x14ac:dyDescent="0.25">
      <c r="B60" s="160" t="s">
        <v>645</v>
      </c>
      <c r="C60" s="108" t="s">
        <v>644</v>
      </c>
      <c r="D60" s="108" t="s">
        <v>2188</v>
      </c>
      <c r="E60" s="108" t="s">
        <v>2189</v>
      </c>
      <c r="F60" s="108" t="s">
        <v>2190</v>
      </c>
      <c r="G60" s="160" t="s">
        <v>167</v>
      </c>
      <c r="H60" s="109">
        <v>1</v>
      </c>
      <c r="I60" s="109">
        <v>1</v>
      </c>
      <c r="J60" s="109">
        <v>1</v>
      </c>
      <c r="K60" s="109">
        <v>3</v>
      </c>
      <c r="L60">
        <v>179843</v>
      </c>
      <c r="M60">
        <v>179843</v>
      </c>
      <c r="N60">
        <v>727363</v>
      </c>
      <c r="O60">
        <v>207299.64</v>
      </c>
      <c r="P60">
        <v>1471245</v>
      </c>
      <c r="Q60">
        <v>303466.3</v>
      </c>
      <c r="R60">
        <v>20474</v>
      </c>
      <c r="S60">
        <v>20474</v>
      </c>
      <c r="T60">
        <v>114349</v>
      </c>
      <c r="U60">
        <v>70795.09</v>
      </c>
      <c r="V60">
        <v>81677</v>
      </c>
      <c r="W60">
        <v>62267.75</v>
      </c>
      <c r="X60">
        <v>16336</v>
      </c>
      <c r="Y60">
        <v>0</v>
      </c>
      <c r="Z60">
        <v>16336</v>
      </c>
      <c r="AA60">
        <v>8527.34</v>
      </c>
      <c r="AB60">
        <v>0</v>
      </c>
      <c r="AC60">
        <v>0</v>
      </c>
      <c r="AD60">
        <v>70.02</v>
      </c>
      <c r="AE60">
        <v>74.099999999999994</v>
      </c>
      <c r="AF60">
        <v>74.099999999999994</v>
      </c>
      <c r="AG60">
        <v>80.900000000000006</v>
      </c>
      <c r="AH60">
        <v>85.61</v>
      </c>
      <c r="AI60">
        <v>81.900000000000006</v>
      </c>
      <c r="AJ60">
        <v>400000</v>
      </c>
      <c r="AK60">
        <v>117298.78</v>
      </c>
      <c r="AL60" s="206"/>
    </row>
    <row r="61" spans="2:38" x14ac:dyDescent="0.25">
      <c r="B61" s="160" t="s">
        <v>767</v>
      </c>
      <c r="C61" s="108" t="s">
        <v>766</v>
      </c>
      <c r="D61" s="108" t="s">
        <v>2191</v>
      </c>
      <c r="E61" s="108" t="s">
        <v>2192</v>
      </c>
      <c r="F61" s="108" t="s">
        <v>2193</v>
      </c>
      <c r="G61" s="160" t="s">
        <v>167</v>
      </c>
      <c r="H61" s="109">
        <v>1</v>
      </c>
      <c r="I61" s="109">
        <v>1</v>
      </c>
      <c r="J61" s="109">
        <v>1</v>
      </c>
      <c r="K61" s="109">
        <v>3</v>
      </c>
      <c r="L61">
        <v>214010</v>
      </c>
      <c r="M61">
        <v>214010</v>
      </c>
      <c r="N61">
        <v>951155</v>
      </c>
      <c r="O61">
        <v>930455</v>
      </c>
      <c r="P61">
        <v>1923912</v>
      </c>
      <c r="Q61">
        <v>283793.62</v>
      </c>
      <c r="R61">
        <v>57009</v>
      </c>
      <c r="S61">
        <v>57009</v>
      </c>
      <c r="T61">
        <v>149532</v>
      </c>
      <c r="U61">
        <v>144419.57999999999</v>
      </c>
      <c r="V61">
        <v>106808</v>
      </c>
      <c r="W61">
        <v>104413.87</v>
      </c>
      <c r="X61">
        <v>21362</v>
      </c>
      <c r="Y61">
        <v>21362</v>
      </c>
      <c r="Z61">
        <v>21362</v>
      </c>
      <c r="AA61">
        <v>18643.71</v>
      </c>
      <c r="AB61">
        <v>0</v>
      </c>
      <c r="AC61">
        <v>0</v>
      </c>
      <c r="AD61">
        <v>164.04</v>
      </c>
      <c r="AE61">
        <v>159.16</v>
      </c>
      <c r="AF61">
        <v>159.16</v>
      </c>
      <c r="AG61">
        <v>156.22</v>
      </c>
      <c r="AH61">
        <v>159.1</v>
      </c>
      <c r="AI61">
        <v>157.1</v>
      </c>
      <c r="AJ61">
        <v>400000</v>
      </c>
      <c r="AK61">
        <v>106957.9</v>
      </c>
      <c r="AL61" s="206"/>
    </row>
    <row r="62" spans="2:38" x14ac:dyDescent="0.25">
      <c r="B62" s="160" t="s">
        <v>993</v>
      </c>
      <c r="C62" s="108" t="s">
        <v>992</v>
      </c>
      <c r="D62" s="108" t="s">
        <v>2194</v>
      </c>
      <c r="E62" s="108" t="s">
        <v>2195</v>
      </c>
      <c r="F62" s="108" t="s">
        <v>2196</v>
      </c>
      <c r="G62" s="160" t="s">
        <v>167</v>
      </c>
      <c r="H62" s="109">
        <v>1</v>
      </c>
      <c r="I62" s="109">
        <v>1</v>
      </c>
      <c r="J62" s="109">
        <v>1</v>
      </c>
      <c r="K62" s="109">
        <v>3</v>
      </c>
      <c r="L62">
        <v>719950</v>
      </c>
      <c r="M62">
        <v>719950</v>
      </c>
      <c r="N62">
        <v>3223384</v>
      </c>
      <c r="O62">
        <v>1115906.33</v>
      </c>
      <c r="P62">
        <v>6519974</v>
      </c>
      <c r="Q62">
        <v>637002.66</v>
      </c>
      <c r="R62">
        <v>85499</v>
      </c>
      <c r="S62">
        <v>85499</v>
      </c>
      <c r="T62">
        <v>506749</v>
      </c>
      <c r="U62">
        <v>259130.32</v>
      </c>
      <c r="V62">
        <v>361963</v>
      </c>
      <c r="W62">
        <v>163285.34</v>
      </c>
      <c r="X62">
        <v>72393</v>
      </c>
      <c r="Y62">
        <v>72393</v>
      </c>
      <c r="Z62">
        <v>72393</v>
      </c>
      <c r="AA62">
        <v>72393</v>
      </c>
      <c r="AB62">
        <v>0</v>
      </c>
      <c r="AC62">
        <v>0</v>
      </c>
      <c r="AD62">
        <v>240.5</v>
      </c>
      <c r="AE62">
        <v>235</v>
      </c>
      <c r="AF62">
        <v>235</v>
      </c>
      <c r="AG62">
        <v>230</v>
      </c>
      <c r="AH62">
        <v>235.5</v>
      </c>
      <c r="AI62">
        <v>226.5</v>
      </c>
      <c r="AJ62">
        <v>1303994.8</v>
      </c>
      <c r="AK62">
        <v>277902.64</v>
      </c>
      <c r="AL62" s="206"/>
    </row>
    <row r="63" spans="2:38" x14ac:dyDescent="0.25">
      <c r="B63" s="160" t="s">
        <v>274</v>
      </c>
      <c r="C63" s="108" t="s">
        <v>273</v>
      </c>
      <c r="D63" s="108" t="s">
        <v>2197</v>
      </c>
      <c r="E63" s="108" t="s">
        <v>2198</v>
      </c>
      <c r="F63" s="108" t="s">
        <v>2199</v>
      </c>
      <c r="G63" s="160" t="s">
        <v>167</v>
      </c>
      <c r="H63" s="109">
        <v>1</v>
      </c>
      <c r="I63" s="109">
        <v>1</v>
      </c>
      <c r="J63" s="109">
        <v>1</v>
      </c>
      <c r="K63" s="109">
        <v>3</v>
      </c>
      <c r="L63">
        <v>192212</v>
      </c>
      <c r="M63">
        <v>192212</v>
      </c>
      <c r="N63">
        <v>1176268</v>
      </c>
      <c r="O63">
        <v>893905.45</v>
      </c>
      <c r="P63">
        <v>2379249</v>
      </c>
      <c r="Q63">
        <v>959017.62</v>
      </c>
      <c r="R63">
        <v>115306</v>
      </c>
      <c r="S63">
        <v>115306</v>
      </c>
      <c r="T63">
        <v>184921</v>
      </c>
      <c r="U63">
        <v>700</v>
      </c>
      <c r="V63">
        <v>132087</v>
      </c>
      <c r="W63">
        <v>700</v>
      </c>
      <c r="X63">
        <v>26417</v>
      </c>
      <c r="Y63">
        <v>0</v>
      </c>
      <c r="Z63">
        <v>26417</v>
      </c>
      <c r="AA63">
        <v>0</v>
      </c>
      <c r="AB63">
        <v>0</v>
      </c>
      <c r="AC63">
        <v>0</v>
      </c>
      <c r="AD63">
        <v>382.4</v>
      </c>
      <c r="AE63">
        <v>382.65</v>
      </c>
      <c r="AF63">
        <v>382.65</v>
      </c>
      <c r="AG63">
        <v>368.65</v>
      </c>
      <c r="AH63">
        <v>379.76</v>
      </c>
      <c r="AI63">
        <v>371.26</v>
      </c>
      <c r="AJ63">
        <v>475849.8</v>
      </c>
      <c r="AK63">
        <v>84160.6</v>
      </c>
      <c r="AL63" s="206"/>
    </row>
    <row r="64" spans="2:38" x14ac:dyDescent="0.25">
      <c r="B64" s="160" t="s">
        <v>1175</v>
      </c>
      <c r="C64" s="108" t="s">
        <v>1174</v>
      </c>
      <c r="D64" s="108" t="s">
        <v>2200</v>
      </c>
      <c r="E64" s="108" t="s">
        <v>2201</v>
      </c>
      <c r="F64" s="108" t="s">
        <v>2202</v>
      </c>
      <c r="G64" s="160" t="s">
        <v>167</v>
      </c>
      <c r="H64" s="109">
        <v>1</v>
      </c>
      <c r="I64" s="109">
        <v>1</v>
      </c>
      <c r="J64" s="109">
        <v>1</v>
      </c>
      <c r="K64" s="109">
        <v>3</v>
      </c>
      <c r="L64">
        <v>3218394</v>
      </c>
      <c r="M64">
        <v>3214676.35</v>
      </c>
      <c r="N64">
        <v>15889038</v>
      </c>
      <c r="O64">
        <v>10745224.23</v>
      </c>
      <c r="P64">
        <v>32138927</v>
      </c>
      <c r="Q64">
        <v>8114759.5099999998</v>
      </c>
      <c r="R64">
        <v>452553</v>
      </c>
      <c r="S64">
        <v>452318.29</v>
      </c>
      <c r="T64">
        <v>2853884</v>
      </c>
      <c r="U64">
        <v>1774080.57</v>
      </c>
      <c r="V64">
        <v>1784227</v>
      </c>
      <c r="W64">
        <v>1155470.7</v>
      </c>
      <c r="X64">
        <v>356845</v>
      </c>
      <c r="Y64">
        <v>347190.05</v>
      </c>
      <c r="Z64">
        <v>356845</v>
      </c>
      <c r="AA64">
        <v>271419.82</v>
      </c>
      <c r="AB64">
        <v>355967</v>
      </c>
      <c r="AC64">
        <v>0</v>
      </c>
      <c r="AD64">
        <v>1113.7</v>
      </c>
      <c r="AE64">
        <v>1111.9000000000001</v>
      </c>
      <c r="AF64">
        <v>1111.9000000000001</v>
      </c>
      <c r="AG64">
        <v>1109</v>
      </c>
      <c r="AH64">
        <v>1127.5</v>
      </c>
      <c r="AI64">
        <v>1166</v>
      </c>
      <c r="AJ64">
        <v>8955855.9299999997</v>
      </c>
      <c r="AK64">
        <v>0</v>
      </c>
      <c r="AL64" s="206"/>
    </row>
    <row r="65" spans="2:38" x14ac:dyDescent="0.25">
      <c r="B65" s="160" t="s">
        <v>1177</v>
      </c>
      <c r="C65" s="108" t="s">
        <v>1176</v>
      </c>
      <c r="D65" s="108" t="s">
        <v>2203</v>
      </c>
      <c r="E65" s="108" t="s">
        <v>2204</v>
      </c>
      <c r="F65" s="108" t="s">
        <v>2205</v>
      </c>
      <c r="G65" s="160" t="s">
        <v>174</v>
      </c>
      <c r="H65" s="109"/>
      <c r="I65" s="109"/>
      <c r="J65" s="109">
        <v>1</v>
      </c>
      <c r="K65" s="109">
        <v>1</v>
      </c>
      <c r="L65">
        <v>0</v>
      </c>
      <c r="M65">
        <v>0</v>
      </c>
      <c r="N65">
        <v>0</v>
      </c>
      <c r="O65">
        <v>0</v>
      </c>
      <c r="P65">
        <v>0</v>
      </c>
      <c r="Q65">
        <v>0</v>
      </c>
      <c r="R65">
        <v>0</v>
      </c>
      <c r="S65">
        <v>0</v>
      </c>
      <c r="T65">
        <v>835205</v>
      </c>
      <c r="U65">
        <v>67231.839999999997</v>
      </c>
      <c r="V65">
        <v>0</v>
      </c>
      <c r="W65">
        <v>0</v>
      </c>
      <c r="X65">
        <v>0</v>
      </c>
      <c r="Y65">
        <v>0</v>
      </c>
      <c r="Z65">
        <v>0</v>
      </c>
      <c r="AA65">
        <v>0</v>
      </c>
      <c r="AB65">
        <v>835205</v>
      </c>
      <c r="AC65">
        <v>67231.839999999997</v>
      </c>
      <c r="AD65">
        <v>43.5</v>
      </c>
      <c r="AE65">
        <v>45.5</v>
      </c>
      <c r="AF65">
        <v>45.5</v>
      </c>
      <c r="AG65">
        <v>43.5</v>
      </c>
      <c r="AH65">
        <v>44</v>
      </c>
      <c r="AI65">
        <v>47</v>
      </c>
      <c r="AJ65">
        <v>0</v>
      </c>
      <c r="AK65">
        <v>0</v>
      </c>
      <c r="AL65" s="206"/>
    </row>
    <row r="66" spans="2:38" x14ac:dyDescent="0.25">
      <c r="B66" s="160" t="s">
        <v>201</v>
      </c>
      <c r="C66" s="108" t="s">
        <v>200</v>
      </c>
      <c r="D66" s="108" t="s">
        <v>2206</v>
      </c>
      <c r="E66" s="108" t="s">
        <v>2207</v>
      </c>
      <c r="F66" s="108" t="s">
        <v>2208</v>
      </c>
      <c r="G66" s="160" t="s">
        <v>167</v>
      </c>
      <c r="H66" s="109">
        <v>1</v>
      </c>
      <c r="I66" s="109">
        <v>1</v>
      </c>
      <c r="J66" s="109">
        <v>1</v>
      </c>
      <c r="K66" s="109">
        <v>3</v>
      </c>
      <c r="L66">
        <v>197862</v>
      </c>
      <c r="M66">
        <v>197862</v>
      </c>
      <c r="N66">
        <v>800968</v>
      </c>
      <c r="O66">
        <v>290292.92</v>
      </c>
      <c r="P66">
        <v>1620127</v>
      </c>
      <c r="Q66">
        <v>1297300.96</v>
      </c>
      <c r="R66">
        <v>33284</v>
      </c>
      <c r="S66">
        <v>33284</v>
      </c>
      <c r="T66">
        <v>145980</v>
      </c>
      <c r="U66">
        <v>0</v>
      </c>
      <c r="V66">
        <v>89942</v>
      </c>
      <c r="W66">
        <v>0</v>
      </c>
      <c r="X66">
        <v>17989</v>
      </c>
      <c r="Y66">
        <v>0</v>
      </c>
      <c r="Z66">
        <v>17989</v>
      </c>
      <c r="AA66">
        <v>0</v>
      </c>
      <c r="AB66">
        <v>20060</v>
      </c>
      <c r="AC66">
        <v>0</v>
      </c>
      <c r="AD66">
        <v>104</v>
      </c>
      <c r="AE66">
        <v>94</v>
      </c>
      <c r="AF66">
        <v>94</v>
      </c>
      <c r="AG66">
        <v>92</v>
      </c>
      <c r="AH66">
        <v>91</v>
      </c>
      <c r="AI66">
        <v>74.5</v>
      </c>
      <c r="AJ66">
        <v>324025.40000000002</v>
      </c>
      <c r="AK66">
        <v>0</v>
      </c>
      <c r="AL66" s="206"/>
    </row>
    <row r="67" spans="2:38" x14ac:dyDescent="0.25">
      <c r="B67" s="160" t="s">
        <v>1591</v>
      </c>
      <c r="C67" s="108" t="s">
        <v>1590</v>
      </c>
      <c r="D67" s="108" t="s">
        <v>2209</v>
      </c>
      <c r="E67" s="108" t="s">
        <v>2210</v>
      </c>
      <c r="F67" s="108" t="s">
        <v>2211</v>
      </c>
      <c r="G67" s="160" t="s">
        <v>167</v>
      </c>
      <c r="H67" s="109">
        <v>1</v>
      </c>
      <c r="I67" s="109">
        <v>1</v>
      </c>
      <c r="J67" s="109">
        <v>1</v>
      </c>
      <c r="K67" s="109">
        <v>3</v>
      </c>
      <c r="L67">
        <v>814179</v>
      </c>
      <c r="M67">
        <v>814179</v>
      </c>
      <c r="N67">
        <v>3394467</v>
      </c>
      <c r="O67">
        <v>1469998.94</v>
      </c>
      <c r="P67">
        <v>6866024</v>
      </c>
      <c r="Q67">
        <v>688856.01</v>
      </c>
      <c r="R67">
        <v>52631</v>
      </c>
      <c r="S67">
        <v>52631</v>
      </c>
      <c r="T67">
        <v>573488</v>
      </c>
      <c r="U67">
        <v>95978.15</v>
      </c>
      <c r="V67">
        <v>381174</v>
      </c>
      <c r="W67">
        <v>95978.15</v>
      </c>
      <c r="X67">
        <v>76235</v>
      </c>
      <c r="Y67">
        <v>0</v>
      </c>
      <c r="Z67">
        <v>76235</v>
      </c>
      <c r="AA67">
        <v>0</v>
      </c>
      <c r="AB67">
        <v>39844</v>
      </c>
      <c r="AC67">
        <v>0</v>
      </c>
      <c r="AD67">
        <v>155</v>
      </c>
      <c r="AE67">
        <v>154.9</v>
      </c>
      <c r="AF67">
        <v>154.9</v>
      </c>
      <c r="AG67">
        <v>156</v>
      </c>
      <c r="AH67">
        <v>151</v>
      </c>
      <c r="AI67">
        <v>151</v>
      </c>
      <c r="AJ67">
        <v>4470000</v>
      </c>
      <c r="AK67">
        <v>622906.84</v>
      </c>
      <c r="AL67" s="206"/>
    </row>
    <row r="68" spans="2:38" x14ac:dyDescent="0.25">
      <c r="B68" s="160" t="s">
        <v>925</v>
      </c>
      <c r="C68" s="108" t="s">
        <v>924</v>
      </c>
      <c r="D68" s="108" t="s">
        <v>2212</v>
      </c>
      <c r="E68" s="108" t="s">
        <v>2213</v>
      </c>
      <c r="F68" s="108" t="s">
        <v>2214</v>
      </c>
      <c r="G68" s="160" t="s">
        <v>167</v>
      </c>
      <c r="H68" s="109">
        <v>1</v>
      </c>
      <c r="I68" s="109">
        <v>1</v>
      </c>
      <c r="J68" s="109">
        <v>1</v>
      </c>
      <c r="K68" s="109">
        <v>3</v>
      </c>
      <c r="L68">
        <v>386952</v>
      </c>
      <c r="M68">
        <v>386952</v>
      </c>
      <c r="N68">
        <v>1722053</v>
      </c>
      <c r="O68">
        <v>1111490.79</v>
      </c>
      <c r="P68">
        <v>3483214</v>
      </c>
      <c r="Q68">
        <v>1870379.21</v>
      </c>
      <c r="R68">
        <v>72552</v>
      </c>
      <c r="S68">
        <v>54743.56</v>
      </c>
      <c r="T68">
        <v>270724</v>
      </c>
      <c r="U68">
        <v>7308.23</v>
      </c>
      <c r="V68">
        <v>193374</v>
      </c>
      <c r="W68">
        <v>2243.25</v>
      </c>
      <c r="X68">
        <v>38675</v>
      </c>
      <c r="Y68">
        <v>2252.2199999999998</v>
      </c>
      <c r="Z68">
        <v>38675</v>
      </c>
      <c r="AA68">
        <v>2812.76</v>
      </c>
      <c r="AB68">
        <v>0</v>
      </c>
      <c r="AC68">
        <v>0</v>
      </c>
      <c r="AD68">
        <v>241</v>
      </c>
      <c r="AE68">
        <v>245</v>
      </c>
      <c r="AF68">
        <v>245</v>
      </c>
      <c r="AG68">
        <v>238</v>
      </c>
      <c r="AH68">
        <v>228</v>
      </c>
      <c r="AI68">
        <v>229</v>
      </c>
      <c r="AJ68">
        <v>1126130</v>
      </c>
      <c r="AK68">
        <v>262376.65999999997</v>
      </c>
      <c r="AL68" s="206"/>
    </row>
    <row r="69" spans="2:38" x14ac:dyDescent="0.25">
      <c r="B69" s="160" t="s">
        <v>1593</v>
      </c>
      <c r="C69" s="108" t="s">
        <v>1592</v>
      </c>
      <c r="D69" s="108" t="s">
        <v>2215</v>
      </c>
      <c r="E69" s="108" t="s">
        <v>2216</v>
      </c>
      <c r="F69" s="108" t="s">
        <v>2217</v>
      </c>
      <c r="G69" s="160" t="s">
        <v>167</v>
      </c>
      <c r="H69" s="109">
        <v>1</v>
      </c>
      <c r="I69" s="109">
        <v>1</v>
      </c>
      <c r="J69" s="109">
        <v>1</v>
      </c>
      <c r="K69" s="109">
        <v>3</v>
      </c>
      <c r="L69">
        <v>228582</v>
      </c>
      <c r="M69">
        <v>228582</v>
      </c>
      <c r="N69">
        <v>1015920</v>
      </c>
      <c r="O69">
        <v>311346.94</v>
      </c>
      <c r="P69">
        <v>2054912</v>
      </c>
      <c r="Q69">
        <v>301920.83</v>
      </c>
      <c r="R69">
        <v>64962</v>
      </c>
      <c r="S69">
        <v>64962</v>
      </c>
      <c r="T69">
        <v>159712</v>
      </c>
      <c r="U69">
        <v>45073.31</v>
      </c>
      <c r="V69">
        <v>114080</v>
      </c>
      <c r="W69">
        <v>44344.63</v>
      </c>
      <c r="X69">
        <v>22816</v>
      </c>
      <c r="Y69">
        <v>0</v>
      </c>
      <c r="Z69">
        <v>22816</v>
      </c>
      <c r="AA69">
        <v>8410.34</v>
      </c>
      <c r="AB69">
        <v>0</v>
      </c>
      <c r="AC69">
        <v>0</v>
      </c>
      <c r="AD69">
        <v>172.5</v>
      </c>
      <c r="AE69">
        <v>171</v>
      </c>
      <c r="AF69">
        <v>171</v>
      </c>
      <c r="AG69">
        <v>173</v>
      </c>
      <c r="AH69">
        <v>170</v>
      </c>
      <c r="AI69">
        <v>170.5</v>
      </c>
      <c r="AJ69">
        <v>410982.40000000002</v>
      </c>
      <c r="AK69">
        <v>45073.49</v>
      </c>
      <c r="AL69" s="206"/>
    </row>
    <row r="70" spans="2:38" x14ac:dyDescent="0.25">
      <c r="B70" s="160" t="s">
        <v>617</v>
      </c>
      <c r="C70" s="108" t="s">
        <v>616</v>
      </c>
      <c r="D70" s="108" t="s">
        <v>2218</v>
      </c>
      <c r="E70" s="108" t="s">
        <v>2219</v>
      </c>
      <c r="F70" s="108" t="s">
        <v>2220</v>
      </c>
      <c r="G70" s="160" t="s">
        <v>167</v>
      </c>
      <c r="H70" s="109">
        <v>1</v>
      </c>
      <c r="I70" s="109">
        <v>1</v>
      </c>
      <c r="J70" s="109">
        <v>1</v>
      </c>
      <c r="K70" s="109">
        <v>3</v>
      </c>
      <c r="L70">
        <v>301348</v>
      </c>
      <c r="M70">
        <v>301348</v>
      </c>
      <c r="N70">
        <v>1605434</v>
      </c>
      <c r="O70">
        <v>1002842.5</v>
      </c>
      <c r="P70">
        <v>3247329</v>
      </c>
      <c r="Q70">
        <v>280656.73</v>
      </c>
      <c r="R70">
        <v>18786</v>
      </c>
      <c r="S70">
        <v>18786</v>
      </c>
      <c r="T70">
        <v>252391</v>
      </c>
      <c r="U70">
        <v>210298.07</v>
      </c>
      <c r="V70">
        <v>180279</v>
      </c>
      <c r="W70">
        <v>138186.07</v>
      </c>
      <c r="X70">
        <v>36056</v>
      </c>
      <c r="Y70">
        <v>36056</v>
      </c>
      <c r="Z70">
        <v>36056</v>
      </c>
      <c r="AA70">
        <v>36056</v>
      </c>
      <c r="AB70">
        <v>0</v>
      </c>
      <c r="AC70">
        <v>0</v>
      </c>
      <c r="AD70">
        <v>58</v>
      </c>
      <c r="AE70">
        <v>60</v>
      </c>
      <c r="AF70">
        <v>60</v>
      </c>
      <c r="AG70">
        <v>62</v>
      </c>
      <c r="AH70">
        <v>66.3</v>
      </c>
      <c r="AI70">
        <v>68.95</v>
      </c>
      <c r="AJ70">
        <v>649465.80000000005</v>
      </c>
      <c r="AK70">
        <v>279817.98</v>
      </c>
      <c r="AL70" s="206"/>
    </row>
    <row r="71" spans="2:38" x14ac:dyDescent="0.25">
      <c r="B71" s="160" t="s">
        <v>1031</v>
      </c>
      <c r="C71" s="108" t="s">
        <v>1030</v>
      </c>
      <c r="D71" s="108" t="s">
        <v>2224</v>
      </c>
      <c r="E71" s="108" t="s">
        <v>2225</v>
      </c>
      <c r="F71" s="108" t="s">
        <v>2226</v>
      </c>
      <c r="G71" s="160" t="s">
        <v>164</v>
      </c>
      <c r="H71" s="109"/>
      <c r="I71" s="109"/>
      <c r="J71" s="109">
        <v>1</v>
      </c>
      <c r="K71" s="109">
        <v>1</v>
      </c>
      <c r="L71">
        <v>0</v>
      </c>
      <c r="M71">
        <v>0</v>
      </c>
      <c r="N71">
        <v>0</v>
      </c>
      <c r="O71">
        <v>0</v>
      </c>
      <c r="P71">
        <v>0</v>
      </c>
      <c r="Q71">
        <v>0</v>
      </c>
      <c r="R71">
        <v>0</v>
      </c>
      <c r="S71">
        <v>0</v>
      </c>
      <c r="T71">
        <v>946205</v>
      </c>
      <c r="U71">
        <v>149561.82</v>
      </c>
      <c r="V71">
        <v>0</v>
      </c>
      <c r="W71">
        <v>0</v>
      </c>
      <c r="X71">
        <v>0</v>
      </c>
      <c r="Y71">
        <v>0</v>
      </c>
      <c r="Z71">
        <v>0</v>
      </c>
      <c r="AA71">
        <v>0</v>
      </c>
      <c r="AB71">
        <v>946205</v>
      </c>
      <c r="AC71">
        <v>149561.82</v>
      </c>
      <c r="AD71">
        <v>123.8</v>
      </c>
      <c r="AE71">
        <v>157.80000000000001</v>
      </c>
      <c r="AF71">
        <v>157.80000000000001</v>
      </c>
      <c r="AG71">
        <v>152.80000000000001</v>
      </c>
      <c r="AH71">
        <v>131.16</v>
      </c>
      <c r="AI71">
        <v>171.02</v>
      </c>
      <c r="AJ71">
        <v>0</v>
      </c>
      <c r="AK71">
        <v>0</v>
      </c>
      <c r="AL71" s="206"/>
    </row>
    <row r="72" spans="2:38" x14ac:dyDescent="0.25">
      <c r="B72" s="160" t="s">
        <v>995</v>
      </c>
      <c r="C72" s="108" t="s">
        <v>994</v>
      </c>
      <c r="D72" s="108" t="s">
        <v>2227</v>
      </c>
      <c r="E72" s="108" t="s">
        <v>2228</v>
      </c>
      <c r="F72" s="108" t="s">
        <v>2229</v>
      </c>
      <c r="G72" s="160" t="s">
        <v>167</v>
      </c>
      <c r="H72" s="109">
        <v>1</v>
      </c>
      <c r="I72" s="109">
        <v>1</v>
      </c>
      <c r="J72" s="109">
        <v>1</v>
      </c>
      <c r="K72" s="109">
        <v>3</v>
      </c>
      <c r="L72">
        <v>335358</v>
      </c>
      <c r="M72">
        <v>335358</v>
      </c>
      <c r="N72">
        <v>1373999</v>
      </c>
      <c r="O72">
        <v>1373999</v>
      </c>
      <c r="P72">
        <v>2779203</v>
      </c>
      <c r="Q72">
        <v>0</v>
      </c>
      <c r="R72">
        <v>45321</v>
      </c>
      <c r="S72">
        <v>45321</v>
      </c>
      <c r="T72">
        <v>216006</v>
      </c>
      <c r="U72">
        <v>94893.8</v>
      </c>
      <c r="V72">
        <v>154290</v>
      </c>
      <c r="W72">
        <v>79547.429999999993</v>
      </c>
      <c r="X72">
        <v>30858</v>
      </c>
      <c r="Y72">
        <v>0</v>
      </c>
      <c r="Z72">
        <v>30858</v>
      </c>
      <c r="AA72">
        <v>16821.37</v>
      </c>
      <c r="AB72">
        <v>0</v>
      </c>
      <c r="AC72">
        <v>0</v>
      </c>
      <c r="AD72">
        <v>148.4</v>
      </c>
      <c r="AE72">
        <v>146.65</v>
      </c>
      <c r="AF72">
        <v>146.65</v>
      </c>
      <c r="AG72">
        <v>144</v>
      </c>
      <c r="AH72">
        <v>142</v>
      </c>
      <c r="AI72">
        <v>138</v>
      </c>
      <c r="AJ72">
        <v>555840.6</v>
      </c>
      <c r="AK72">
        <v>0</v>
      </c>
      <c r="AL72" s="206"/>
    </row>
    <row r="73" spans="2:38" x14ac:dyDescent="0.25">
      <c r="B73" s="160" t="s">
        <v>1646</v>
      </c>
      <c r="C73" s="108" t="s">
        <v>1645</v>
      </c>
      <c r="D73" s="108" t="s">
        <v>2230</v>
      </c>
      <c r="E73" s="108" t="s">
        <v>2231</v>
      </c>
      <c r="F73" s="108" t="s">
        <v>2232</v>
      </c>
      <c r="G73" s="160" t="s">
        <v>167</v>
      </c>
      <c r="H73" s="109">
        <v>1</v>
      </c>
      <c r="I73" s="109">
        <v>1</v>
      </c>
      <c r="J73" s="109">
        <v>1</v>
      </c>
      <c r="K73" s="109">
        <v>3</v>
      </c>
      <c r="L73">
        <v>264486</v>
      </c>
      <c r="M73">
        <v>264486</v>
      </c>
      <c r="N73">
        <v>1175495</v>
      </c>
      <c r="O73">
        <v>1175495</v>
      </c>
      <c r="P73">
        <v>2377686</v>
      </c>
      <c r="Q73">
        <v>502689.01</v>
      </c>
      <c r="R73">
        <v>70631</v>
      </c>
      <c r="S73">
        <v>53908.71</v>
      </c>
      <c r="T73">
        <v>184800</v>
      </c>
      <c r="U73">
        <v>14705.36</v>
      </c>
      <c r="V73">
        <v>132000</v>
      </c>
      <c r="W73">
        <v>0</v>
      </c>
      <c r="X73">
        <v>26400</v>
      </c>
      <c r="Y73">
        <v>14705.36</v>
      </c>
      <c r="Z73">
        <v>26400</v>
      </c>
      <c r="AA73">
        <v>0</v>
      </c>
      <c r="AB73">
        <v>0</v>
      </c>
      <c r="AC73">
        <v>0</v>
      </c>
      <c r="AD73">
        <v>228.84</v>
      </c>
      <c r="AE73">
        <v>234</v>
      </c>
      <c r="AF73">
        <v>234</v>
      </c>
      <c r="AG73">
        <v>241.6</v>
      </c>
      <c r="AH73">
        <v>235</v>
      </c>
      <c r="AI73">
        <v>249.84</v>
      </c>
      <c r="AJ73">
        <v>476000</v>
      </c>
      <c r="AK73">
        <v>34562.5</v>
      </c>
      <c r="AL73" s="206"/>
    </row>
    <row r="74" spans="2:38" x14ac:dyDescent="0.25">
      <c r="B74" s="160" t="s">
        <v>1137</v>
      </c>
      <c r="C74" s="108" t="s">
        <v>1136</v>
      </c>
      <c r="D74" s="108" t="s">
        <v>2233</v>
      </c>
      <c r="E74" s="108" t="s">
        <v>2234</v>
      </c>
      <c r="F74" s="108" t="s">
        <v>2235</v>
      </c>
      <c r="G74" s="160" t="s">
        <v>167</v>
      </c>
      <c r="H74" s="109">
        <v>1</v>
      </c>
      <c r="I74" s="109">
        <v>1</v>
      </c>
      <c r="J74" s="109">
        <v>1</v>
      </c>
      <c r="K74" s="109">
        <v>3</v>
      </c>
      <c r="L74">
        <v>229433</v>
      </c>
      <c r="M74">
        <v>229433</v>
      </c>
      <c r="N74">
        <v>1040565</v>
      </c>
      <c r="O74">
        <v>1004610.12</v>
      </c>
      <c r="P74">
        <v>2104762</v>
      </c>
      <c r="Q74">
        <v>801618.83</v>
      </c>
      <c r="R74">
        <v>27596</v>
      </c>
      <c r="S74">
        <v>27596</v>
      </c>
      <c r="T74">
        <v>163588</v>
      </c>
      <c r="U74">
        <v>68119.92</v>
      </c>
      <c r="V74">
        <v>36261.839999999997</v>
      </c>
      <c r="W74">
        <v>27967.39</v>
      </c>
      <c r="X74">
        <v>23370</v>
      </c>
      <c r="Y74">
        <v>0</v>
      </c>
      <c r="Z74">
        <v>23370</v>
      </c>
      <c r="AA74">
        <v>0</v>
      </c>
      <c r="AB74">
        <v>80586.16</v>
      </c>
      <c r="AC74">
        <v>40152.53</v>
      </c>
      <c r="AD74">
        <v>90</v>
      </c>
      <c r="AE74">
        <v>92</v>
      </c>
      <c r="AF74">
        <v>92</v>
      </c>
      <c r="AG74">
        <v>96</v>
      </c>
      <c r="AH74">
        <v>109.71</v>
      </c>
      <c r="AI74">
        <v>108.17</v>
      </c>
      <c r="AJ74">
        <v>431000</v>
      </c>
      <c r="AK74">
        <v>192224.29</v>
      </c>
      <c r="AL74" s="206"/>
    </row>
    <row r="75" spans="2:38" x14ac:dyDescent="0.25">
      <c r="B75" s="160" t="s">
        <v>885</v>
      </c>
      <c r="C75" s="108" t="s">
        <v>884</v>
      </c>
      <c r="D75" s="108" t="s">
        <v>2236</v>
      </c>
      <c r="E75" s="108" t="s">
        <v>2237</v>
      </c>
      <c r="F75" s="108" t="s">
        <v>2238</v>
      </c>
      <c r="G75" s="160" t="s">
        <v>167</v>
      </c>
      <c r="H75" s="109">
        <v>1</v>
      </c>
      <c r="I75" s="109">
        <v>1</v>
      </c>
      <c r="J75" s="109">
        <v>1</v>
      </c>
      <c r="K75" s="109">
        <v>3</v>
      </c>
      <c r="L75">
        <v>534475</v>
      </c>
      <c r="M75">
        <v>534475</v>
      </c>
      <c r="N75">
        <v>2465456</v>
      </c>
      <c r="O75">
        <v>2147752.92</v>
      </c>
      <c r="P75">
        <v>4986905</v>
      </c>
      <c r="Q75">
        <v>684306.53</v>
      </c>
      <c r="R75">
        <v>207012</v>
      </c>
      <c r="S75">
        <v>207012</v>
      </c>
      <c r="T75">
        <v>387595</v>
      </c>
      <c r="U75">
        <v>0</v>
      </c>
      <c r="V75">
        <v>276853</v>
      </c>
      <c r="W75">
        <v>0</v>
      </c>
      <c r="X75">
        <v>55371</v>
      </c>
      <c r="Y75">
        <v>0</v>
      </c>
      <c r="Z75">
        <v>55371</v>
      </c>
      <c r="AA75">
        <v>0</v>
      </c>
      <c r="AB75">
        <v>0</v>
      </c>
      <c r="AC75">
        <v>0</v>
      </c>
      <c r="AD75">
        <v>547.38</v>
      </c>
      <c r="AE75">
        <v>548.89</v>
      </c>
      <c r="AF75">
        <v>548.89</v>
      </c>
      <c r="AG75">
        <v>525.91</v>
      </c>
      <c r="AH75">
        <v>508.6</v>
      </c>
      <c r="AI75">
        <v>510.51</v>
      </c>
      <c r="AJ75">
        <v>997381</v>
      </c>
      <c r="AK75">
        <v>0</v>
      </c>
      <c r="AL75" s="206"/>
    </row>
    <row r="76" spans="2:38" x14ac:dyDescent="0.25">
      <c r="B76" s="160" t="s">
        <v>1698</v>
      </c>
      <c r="C76" s="108" t="s">
        <v>1697</v>
      </c>
      <c r="D76" s="108" t="s">
        <v>2239</v>
      </c>
      <c r="E76" s="108" t="s">
        <v>2240</v>
      </c>
      <c r="F76" s="108" t="s">
        <v>2241</v>
      </c>
      <c r="G76" s="160" t="s">
        <v>161</v>
      </c>
      <c r="H76" s="109">
        <v>1</v>
      </c>
      <c r="I76" s="109">
        <v>1</v>
      </c>
      <c r="J76" s="109">
        <v>1</v>
      </c>
      <c r="K76" s="109">
        <v>3</v>
      </c>
      <c r="L76">
        <v>570821</v>
      </c>
      <c r="M76">
        <v>570821</v>
      </c>
      <c r="N76">
        <v>2866123</v>
      </c>
      <c r="O76">
        <v>1360177.2</v>
      </c>
      <c r="P76">
        <v>5797337</v>
      </c>
      <c r="Q76">
        <v>763031.42</v>
      </c>
      <c r="R76">
        <v>0</v>
      </c>
      <c r="S76">
        <v>0</v>
      </c>
      <c r="T76">
        <v>450585</v>
      </c>
      <c r="U76">
        <v>190424.14</v>
      </c>
      <c r="V76">
        <v>321847</v>
      </c>
      <c r="W76">
        <v>116680.14</v>
      </c>
      <c r="X76">
        <v>64369</v>
      </c>
      <c r="Y76">
        <v>64369</v>
      </c>
      <c r="Z76">
        <v>64369</v>
      </c>
      <c r="AA76">
        <v>9375</v>
      </c>
      <c r="AB76">
        <v>0</v>
      </c>
      <c r="AC76">
        <v>0</v>
      </c>
      <c r="AD76">
        <v>79</v>
      </c>
      <c r="AE76">
        <v>81</v>
      </c>
      <c r="AF76">
        <v>81</v>
      </c>
      <c r="AG76">
        <v>77</v>
      </c>
      <c r="AH76">
        <v>77</v>
      </c>
      <c r="AI76">
        <v>64</v>
      </c>
      <c r="AJ76">
        <v>1159467.3999999999</v>
      </c>
      <c r="AK76">
        <v>391729.02</v>
      </c>
      <c r="AL76" s="206"/>
    </row>
    <row r="77" spans="2:38" x14ac:dyDescent="0.25">
      <c r="B77" s="160" t="s">
        <v>681</v>
      </c>
      <c r="C77" s="108" t="s">
        <v>680</v>
      </c>
      <c r="D77" s="108" t="s">
        <v>2242</v>
      </c>
      <c r="E77" s="108" t="s">
        <v>2243</v>
      </c>
      <c r="F77" s="108" t="s">
        <v>2244</v>
      </c>
      <c r="G77" s="160" t="s">
        <v>167</v>
      </c>
      <c r="H77" s="109">
        <v>1</v>
      </c>
      <c r="I77" s="109">
        <v>1</v>
      </c>
      <c r="J77" s="109">
        <v>1</v>
      </c>
      <c r="K77" s="109">
        <v>3</v>
      </c>
      <c r="L77">
        <v>974704</v>
      </c>
      <c r="M77">
        <v>971370.49</v>
      </c>
      <c r="N77">
        <v>4877373</v>
      </c>
      <c r="O77">
        <v>2135540.91</v>
      </c>
      <c r="P77">
        <v>9865515</v>
      </c>
      <c r="Q77">
        <v>5096660.03</v>
      </c>
      <c r="R77">
        <v>72708</v>
      </c>
      <c r="S77">
        <v>52197.11</v>
      </c>
      <c r="T77">
        <v>766772</v>
      </c>
      <c r="U77">
        <v>0</v>
      </c>
      <c r="V77">
        <v>547694</v>
      </c>
      <c r="W77">
        <v>0</v>
      </c>
      <c r="X77">
        <v>109539</v>
      </c>
      <c r="Y77">
        <v>0</v>
      </c>
      <c r="Z77">
        <v>109539</v>
      </c>
      <c r="AA77">
        <v>0</v>
      </c>
      <c r="AB77">
        <v>0</v>
      </c>
      <c r="AC77">
        <v>0</v>
      </c>
      <c r="AD77">
        <v>208</v>
      </c>
      <c r="AE77">
        <v>206</v>
      </c>
      <c r="AF77">
        <v>206</v>
      </c>
      <c r="AG77">
        <v>201</v>
      </c>
      <c r="AH77">
        <v>231</v>
      </c>
      <c r="AI77">
        <v>210.8</v>
      </c>
      <c r="AJ77">
        <v>1973103</v>
      </c>
      <c r="AK77">
        <v>107705.75</v>
      </c>
      <c r="AL77" s="206"/>
    </row>
    <row r="78" spans="2:38" x14ac:dyDescent="0.25">
      <c r="B78" s="160" t="s">
        <v>887</v>
      </c>
      <c r="C78" s="108" t="s">
        <v>886</v>
      </c>
      <c r="D78" s="108" t="s">
        <v>2245</v>
      </c>
      <c r="E78" s="108" t="s">
        <v>2246</v>
      </c>
      <c r="F78" s="108" t="s">
        <v>2247</v>
      </c>
      <c r="G78" s="160" t="s">
        <v>167</v>
      </c>
      <c r="H78" s="109">
        <v>1</v>
      </c>
      <c r="I78" s="109">
        <v>1</v>
      </c>
      <c r="J78" s="109">
        <v>1</v>
      </c>
      <c r="K78" s="109">
        <v>3</v>
      </c>
      <c r="L78">
        <v>163710</v>
      </c>
      <c r="M78">
        <v>163710</v>
      </c>
      <c r="N78">
        <v>936309</v>
      </c>
      <c r="O78">
        <v>437977.27</v>
      </c>
      <c r="P78">
        <v>1893882</v>
      </c>
      <c r="Q78">
        <v>987990.74</v>
      </c>
      <c r="R78">
        <v>40237</v>
      </c>
      <c r="S78">
        <v>40237</v>
      </c>
      <c r="T78">
        <v>147196</v>
      </c>
      <c r="U78">
        <v>11426.25</v>
      </c>
      <c r="V78">
        <v>105140</v>
      </c>
      <c r="W78">
        <v>0</v>
      </c>
      <c r="X78">
        <v>21028</v>
      </c>
      <c r="Y78">
        <v>0</v>
      </c>
      <c r="Z78">
        <v>21028</v>
      </c>
      <c r="AA78">
        <v>11426.25</v>
      </c>
      <c r="AB78">
        <v>0</v>
      </c>
      <c r="AC78">
        <v>0</v>
      </c>
      <c r="AD78">
        <v>139.88</v>
      </c>
      <c r="AE78">
        <v>138.62</v>
      </c>
      <c r="AF78">
        <v>138.62</v>
      </c>
      <c r="AG78">
        <v>143.87</v>
      </c>
      <c r="AH78">
        <v>147.37</v>
      </c>
      <c r="AI78">
        <v>144.74</v>
      </c>
      <c r="AJ78">
        <v>1086474.8</v>
      </c>
      <c r="AK78">
        <v>444986.29</v>
      </c>
      <c r="AL78" s="206"/>
    </row>
    <row r="79" spans="2:38" x14ac:dyDescent="0.25">
      <c r="B79" s="160" t="s">
        <v>276</v>
      </c>
      <c r="C79" s="108" t="s">
        <v>275</v>
      </c>
      <c r="D79" s="108" t="s">
        <v>2248</v>
      </c>
      <c r="E79" s="108" t="s">
        <v>2249</v>
      </c>
      <c r="F79" s="108" t="s">
        <v>2250</v>
      </c>
      <c r="G79" s="160" t="s">
        <v>167</v>
      </c>
      <c r="H79" s="109">
        <v>1</v>
      </c>
      <c r="I79" s="109">
        <v>1</v>
      </c>
      <c r="J79" s="109">
        <v>1</v>
      </c>
      <c r="K79" s="109">
        <v>3</v>
      </c>
      <c r="L79">
        <v>188981</v>
      </c>
      <c r="M79">
        <v>178113.7</v>
      </c>
      <c r="N79">
        <v>839915</v>
      </c>
      <c r="O79">
        <v>364387.23</v>
      </c>
      <c r="P79">
        <v>1698905</v>
      </c>
      <c r="Q79">
        <v>946881.94</v>
      </c>
      <c r="R79">
        <v>35866</v>
      </c>
      <c r="S79">
        <v>35071</v>
      </c>
      <c r="T79">
        <v>132043</v>
      </c>
      <c r="U79">
        <v>26726.5</v>
      </c>
      <c r="V79">
        <v>94317</v>
      </c>
      <c r="W79">
        <v>32326.5</v>
      </c>
      <c r="X79">
        <v>18863</v>
      </c>
      <c r="Y79">
        <v>0</v>
      </c>
      <c r="Z79">
        <v>18863</v>
      </c>
      <c r="AA79">
        <v>0</v>
      </c>
      <c r="AB79">
        <v>0</v>
      </c>
      <c r="AC79">
        <v>0</v>
      </c>
      <c r="AD79">
        <v>102.63</v>
      </c>
      <c r="AE79">
        <v>105.64</v>
      </c>
      <c r="AF79">
        <v>105.64</v>
      </c>
      <c r="AG79">
        <v>111.74</v>
      </c>
      <c r="AH79">
        <v>110.81</v>
      </c>
      <c r="AI79">
        <v>110.81</v>
      </c>
      <c r="AJ79">
        <v>339781</v>
      </c>
      <c r="AK79">
        <v>101037.61</v>
      </c>
      <c r="AL79" s="206"/>
    </row>
    <row r="80" spans="2:38" x14ac:dyDescent="0.25">
      <c r="B80" s="160" t="s">
        <v>1251</v>
      </c>
      <c r="C80" s="108" t="s">
        <v>1250</v>
      </c>
      <c r="D80" s="108" t="s">
        <v>2251</v>
      </c>
      <c r="E80" s="108" t="s">
        <v>2252</v>
      </c>
      <c r="F80" s="108" t="s">
        <v>2253</v>
      </c>
      <c r="G80" s="160" t="s">
        <v>167</v>
      </c>
      <c r="H80" s="109">
        <v>1</v>
      </c>
      <c r="I80" s="109">
        <v>1</v>
      </c>
      <c r="J80" s="109">
        <v>1</v>
      </c>
      <c r="K80" s="109">
        <v>3</v>
      </c>
      <c r="L80">
        <v>371988</v>
      </c>
      <c r="M80">
        <v>371988</v>
      </c>
      <c r="N80">
        <v>1653278</v>
      </c>
      <c r="O80">
        <v>985780.49</v>
      </c>
      <c r="P80">
        <v>3344104</v>
      </c>
      <c r="Q80">
        <v>1338928.56</v>
      </c>
      <c r="R80">
        <v>39164</v>
      </c>
      <c r="S80">
        <v>39164</v>
      </c>
      <c r="T80">
        <v>259911</v>
      </c>
      <c r="U80">
        <v>0</v>
      </c>
      <c r="V80">
        <v>185651</v>
      </c>
      <c r="W80">
        <v>0</v>
      </c>
      <c r="X80">
        <v>37130</v>
      </c>
      <c r="Y80">
        <v>0</v>
      </c>
      <c r="Z80">
        <v>37130</v>
      </c>
      <c r="AA80">
        <v>0</v>
      </c>
      <c r="AB80">
        <v>0</v>
      </c>
      <c r="AC80">
        <v>0</v>
      </c>
      <c r="AD80">
        <v>93</v>
      </c>
      <c r="AE80">
        <v>94.5</v>
      </c>
      <c r="AF80">
        <v>94.5</v>
      </c>
      <c r="AG80">
        <v>93.5</v>
      </c>
      <c r="AH80">
        <v>97.5</v>
      </c>
      <c r="AI80">
        <v>99</v>
      </c>
      <c r="AJ80">
        <v>720803</v>
      </c>
      <c r="AK80">
        <v>669464.28</v>
      </c>
      <c r="AL80" s="206"/>
    </row>
    <row r="81" spans="2:38" x14ac:dyDescent="0.25">
      <c r="B81" s="160" t="s">
        <v>1253</v>
      </c>
      <c r="C81" s="108" t="s">
        <v>1252</v>
      </c>
      <c r="D81" s="108" t="s">
        <v>2254</v>
      </c>
      <c r="E81" s="108" t="s">
        <v>2255</v>
      </c>
      <c r="F81" s="108" t="s">
        <v>2256</v>
      </c>
      <c r="G81" s="160" t="s">
        <v>167</v>
      </c>
      <c r="H81" s="109">
        <v>1</v>
      </c>
      <c r="I81" s="109">
        <v>1</v>
      </c>
      <c r="J81" s="109">
        <v>1</v>
      </c>
      <c r="K81" s="109">
        <v>3</v>
      </c>
      <c r="L81">
        <v>1362131</v>
      </c>
      <c r="M81">
        <v>1362131</v>
      </c>
      <c r="N81">
        <v>5643627</v>
      </c>
      <c r="O81">
        <v>5643627</v>
      </c>
      <c r="P81">
        <v>11415424</v>
      </c>
      <c r="Q81">
        <v>4227821.66</v>
      </c>
      <c r="R81">
        <v>207861</v>
      </c>
      <c r="S81">
        <v>207861</v>
      </c>
      <c r="T81">
        <v>1024614</v>
      </c>
      <c r="U81">
        <v>27000</v>
      </c>
      <c r="V81">
        <v>633739</v>
      </c>
      <c r="W81">
        <v>0</v>
      </c>
      <c r="X81">
        <v>126748</v>
      </c>
      <c r="Y81">
        <v>24000</v>
      </c>
      <c r="Z81">
        <v>126748</v>
      </c>
      <c r="AA81">
        <v>3000</v>
      </c>
      <c r="AB81">
        <v>137379</v>
      </c>
      <c r="AC81">
        <v>0</v>
      </c>
      <c r="AD81">
        <v>476.6</v>
      </c>
      <c r="AE81">
        <v>473</v>
      </c>
      <c r="AF81">
        <v>473</v>
      </c>
      <c r="AG81">
        <v>475</v>
      </c>
      <c r="AH81">
        <v>481</v>
      </c>
      <c r="AI81">
        <v>478</v>
      </c>
      <c r="AJ81">
        <v>2283085</v>
      </c>
      <c r="AK81">
        <v>0</v>
      </c>
      <c r="AL81" s="206"/>
    </row>
    <row r="82" spans="2:38" x14ac:dyDescent="0.25">
      <c r="B82" s="160" t="s">
        <v>517</v>
      </c>
      <c r="C82" s="108" t="s">
        <v>516</v>
      </c>
      <c r="D82" s="108" t="s">
        <v>2257</v>
      </c>
      <c r="E82" s="108" t="s">
        <v>2258</v>
      </c>
      <c r="F82" s="108" t="s">
        <v>2259</v>
      </c>
      <c r="G82" s="160" t="s">
        <v>167</v>
      </c>
      <c r="H82" s="109">
        <v>1</v>
      </c>
      <c r="I82" s="109">
        <v>1</v>
      </c>
      <c r="J82" s="109">
        <v>1</v>
      </c>
      <c r="K82" s="109">
        <v>3</v>
      </c>
      <c r="L82">
        <v>193949</v>
      </c>
      <c r="M82">
        <v>193949</v>
      </c>
      <c r="N82">
        <v>1031262</v>
      </c>
      <c r="O82">
        <v>641563</v>
      </c>
      <c r="P82">
        <v>2085944</v>
      </c>
      <c r="Q82">
        <v>454727.27</v>
      </c>
      <c r="R82">
        <v>29131</v>
      </c>
      <c r="S82">
        <v>29131</v>
      </c>
      <c r="T82">
        <v>162125</v>
      </c>
      <c r="U82">
        <v>38473</v>
      </c>
      <c r="V82">
        <v>115803</v>
      </c>
      <c r="W82">
        <v>23378</v>
      </c>
      <c r="X82">
        <v>23161</v>
      </c>
      <c r="Y82">
        <v>7720</v>
      </c>
      <c r="Z82">
        <v>23161</v>
      </c>
      <c r="AA82">
        <v>7375</v>
      </c>
      <c r="AB82">
        <v>0</v>
      </c>
      <c r="AC82">
        <v>0</v>
      </c>
      <c r="AD82">
        <v>93.5</v>
      </c>
      <c r="AE82">
        <v>92.5</v>
      </c>
      <c r="AF82">
        <v>92.5</v>
      </c>
      <c r="AG82">
        <v>93.5</v>
      </c>
      <c r="AH82">
        <v>93</v>
      </c>
      <c r="AI82">
        <v>93</v>
      </c>
      <c r="AJ82">
        <v>417188.8</v>
      </c>
      <c r="AK82">
        <v>114062.27</v>
      </c>
      <c r="AL82" s="206"/>
    </row>
    <row r="83" spans="2:38" x14ac:dyDescent="0.25">
      <c r="B83" s="160" t="s">
        <v>519</v>
      </c>
      <c r="C83" s="108" t="s">
        <v>518</v>
      </c>
      <c r="D83" s="108" t="s">
        <v>2260</v>
      </c>
      <c r="E83" s="108" t="s">
        <v>2261</v>
      </c>
      <c r="F83" s="108" t="s">
        <v>2262</v>
      </c>
      <c r="G83" s="160" t="s">
        <v>167</v>
      </c>
      <c r="H83" s="109">
        <v>1</v>
      </c>
      <c r="I83" s="109">
        <v>1</v>
      </c>
      <c r="J83" s="109">
        <v>1</v>
      </c>
      <c r="K83" s="109">
        <v>3</v>
      </c>
      <c r="L83">
        <v>330557</v>
      </c>
      <c r="M83">
        <v>330557</v>
      </c>
      <c r="N83">
        <v>1622269</v>
      </c>
      <c r="O83">
        <v>1622269</v>
      </c>
      <c r="P83">
        <v>3281381</v>
      </c>
      <c r="Q83">
        <v>93038.62</v>
      </c>
      <c r="R83">
        <v>45019</v>
      </c>
      <c r="S83">
        <v>45019</v>
      </c>
      <c r="T83">
        <v>255038</v>
      </c>
      <c r="U83">
        <v>102536.93</v>
      </c>
      <c r="V83">
        <v>182170</v>
      </c>
      <c r="W83">
        <v>66102.929999999993</v>
      </c>
      <c r="X83">
        <v>36434</v>
      </c>
      <c r="Y83">
        <v>0</v>
      </c>
      <c r="Z83">
        <v>36434</v>
      </c>
      <c r="AA83">
        <v>36434</v>
      </c>
      <c r="AB83">
        <v>0</v>
      </c>
      <c r="AC83">
        <v>0</v>
      </c>
      <c r="AD83">
        <v>135</v>
      </c>
      <c r="AE83">
        <v>135</v>
      </c>
      <c r="AF83">
        <v>135</v>
      </c>
      <c r="AG83">
        <v>133</v>
      </c>
      <c r="AH83">
        <v>133.30000000000001</v>
      </c>
      <c r="AI83">
        <v>132.5</v>
      </c>
      <c r="AJ83">
        <v>656276.19999999995</v>
      </c>
      <c r="AK83">
        <v>85023.92</v>
      </c>
      <c r="AL83" s="206"/>
    </row>
    <row r="84" spans="2:38" x14ac:dyDescent="0.25">
      <c r="B84" s="160" t="s">
        <v>169</v>
      </c>
      <c r="C84" s="108" t="s">
        <v>168</v>
      </c>
      <c r="D84" s="108" t="s">
        <v>2263</v>
      </c>
      <c r="E84" s="108" t="s">
        <v>2264</v>
      </c>
      <c r="F84" s="108" t="s">
        <v>2265</v>
      </c>
      <c r="G84" s="160" t="s">
        <v>167</v>
      </c>
      <c r="H84" s="109">
        <v>1</v>
      </c>
      <c r="I84" s="109">
        <v>1</v>
      </c>
      <c r="J84" s="109">
        <v>1</v>
      </c>
      <c r="K84" s="109">
        <v>3</v>
      </c>
      <c r="L84">
        <v>605976</v>
      </c>
      <c r="M84">
        <v>605976</v>
      </c>
      <c r="N84">
        <v>3756896</v>
      </c>
      <c r="O84">
        <v>1684739.04</v>
      </c>
      <c r="P84">
        <v>7599114</v>
      </c>
      <c r="Q84">
        <v>2030344.64</v>
      </c>
      <c r="R84">
        <v>47231</v>
      </c>
      <c r="S84">
        <v>47231</v>
      </c>
      <c r="T84">
        <v>635724</v>
      </c>
      <c r="U84">
        <v>82222.34</v>
      </c>
      <c r="V84">
        <v>421873</v>
      </c>
      <c r="W84">
        <v>16472</v>
      </c>
      <c r="X84">
        <v>84375</v>
      </c>
      <c r="Y84">
        <v>50524.800000000003</v>
      </c>
      <c r="Z84">
        <v>84375</v>
      </c>
      <c r="AA84">
        <v>15225.54</v>
      </c>
      <c r="AB84">
        <v>45101</v>
      </c>
      <c r="AC84">
        <v>0</v>
      </c>
      <c r="AD84">
        <v>132</v>
      </c>
      <c r="AE84">
        <v>133</v>
      </c>
      <c r="AF84">
        <v>133</v>
      </c>
      <c r="AG84">
        <v>123.5</v>
      </c>
      <c r="AH84">
        <v>121</v>
      </c>
      <c r="AI84">
        <v>122</v>
      </c>
      <c r="AJ84">
        <v>2058123.22</v>
      </c>
      <c r="AK84">
        <v>959871.21</v>
      </c>
      <c r="AL84" s="206"/>
    </row>
    <row r="85" spans="2:38" x14ac:dyDescent="0.25">
      <c r="B85" s="160" t="s">
        <v>1289</v>
      </c>
      <c r="C85" s="108" t="s">
        <v>1288</v>
      </c>
      <c r="D85" s="108" t="s">
        <v>4455</v>
      </c>
      <c r="E85" s="108" t="s">
        <v>2266</v>
      </c>
      <c r="F85" s="108" t="s">
        <v>4455</v>
      </c>
      <c r="G85" s="160" t="s">
        <v>167</v>
      </c>
      <c r="H85" s="109">
        <v>1</v>
      </c>
      <c r="I85" s="109">
        <v>1</v>
      </c>
      <c r="J85" s="109">
        <v>1</v>
      </c>
      <c r="K85" s="109">
        <v>3</v>
      </c>
      <c r="L85" t="s">
        <v>2045</v>
      </c>
      <c r="M85" t="s">
        <v>2045</v>
      </c>
      <c r="N85" t="s">
        <v>2045</v>
      </c>
      <c r="O85" t="s">
        <v>2045</v>
      </c>
      <c r="P85" t="s">
        <v>2045</v>
      </c>
      <c r="Q85" t="s">
        <v>2045</v>
      </c>
      <c r="R85" t="s">
        <v>2045</v>
      </c>
      <c r="S85" t="s">
        <v>2045</v>
      </c>
      <c r="T85" t="s">
        <v>2045</v>
      </c>
      <c r="U85" t="s">
        <v>2045</v>
      </c>
      <c r="V85" t="s">
        <v>2045</v>
      </c>
      <c r="W85" t="s">
        <v>2045</v>
      </c>
      <c r="X85" t="s">
        <v>2045</v>
      </c>
      <c r="Y85" t="s">
        <v>2045</v>
      </c>
      <c r="Z85" t="s">
        <v>2045</v>
      </c>
      <c r="AA85" t="s">
        <v>2045</v>
      </c>
      <c r="AB85" t="s">
        <v>2045</v>
      </c>
      <c r="AC85" t="s">
        <v>2045</v>
      </c>
      <c r="AD85" t="s">
        <v>4452</v>
      </c>
      <c r="AE85" t="s">
        <v>4452</v>
      </c>
      <c r="AF85" t="s">
        <v>4452</v>
      </c>
      <c r="AG85" t="s">
        <v>4452</v>
      </c>
      <c r="AH85" t="s">
        <v>4452</v>
      </c>
      <c r="AI85" t="s">
        <v>4452</v>
      </c>
      <c r="AJ85" t="s">
        <v>2045</v>
      </c>
      <c r="AK85" t="s">
        <v>2045</v>
      </c>
      <c r="AL85" s="206"/>
    </row>
    <row r="86" spans="2:38" x14ac:dyDescent="0.25">
      <c r="B86" s="160" t="s">
        <v>1245</v>
      </c>
      <c r="C86" s="108" t="s">
        <v>1244</v>
      </c>
      <c r="D86" s="108" t="s">
        <v>2267</v>
      </c>
      <c r="E86" s="108" t="s">
        <v>2268</v>
      </c>
      <c r="F86" s="108" t="s">
        <v>2269</v>
      </c>
      <c r="G86" s="160" t="s">
        <v>164</v>
      </c>
      <c r="H86" s="109"/>
      <c r="I86" s="109"/>
      <c r="J86" s="109">
        <v>1</v>
      </c>
      <c r="K86" s="109">
        <v>1</v>
      </c>
      <c r="L86">
        <v>0</v>
      </c>
      <c r="M86">
        <v>0</v>
      </c>
      <c r="N86">
        <v>0</v>
      </c>
      <c r="O86">
        <v>0</v>
      </c>
      <c r="P86">
        <v>0</v>
      </c>
      <c r="Q86">
        <v>0</v>
      </c>
      <c r="R86">
        <v>0</v>
      </c>
      <c r="S86">
        <v>0</v>
      </c>
      <c r="T86">
        <v>1118275</v>
      </c>
      <c r="U86">
        <v>291749.37</v>
      </c>
      <c r="V86">
        <v>0</v>
      </c>
      <c r="W86">
        <v>0</v>
      </c>
      <c r="X86">
        <v>0</v>
      </c>
      <c r="Y86">
        <v>0</v>
      </c>
      <c r="Z86">
        <v>0</v>
      </c>
      <c r="AA86">
        <v>0</v>
      </c>
      <c r="AB86">
        <v>1118275</v>
      </c>
      <c r="AC86">
        <v>291749.37</v>
      </c>
      <c r="AD86">
        <v>479.2</v>
      </c>
      <c r="AE86">
        <v>492.6</v>
      </c>
      <c r="AF86">
        <v>492.6</v>
      </c>
      <c r="AG86">
        <v>504.4</v>
      </c>
      <c r="AH86">
        <v>502.6</v>
      </c>
      <c r="AI86">
        <v>498.4</v>
      </c>
      <c r="AJ86">
        <v>0</v>
      </c>
      <c r="AK86">
        <v>0</v>
      </c>
      <c r="AL86" s="206"/>
    </row>
    <row r="87" spans="2:38" x14ac:dyDescent="0.25">
      <c r="B87" s="160" t="s">
        <v>1255</v>
      </c>
      <c r="C87" s="108" t="s">
        <v>1254</v>
      </c>
      <c r="D87" s="108" t="s">
        <v>2270</v>
      </c>
      <c r="E87" s="108" t="s">
        <v>2271</v>
      </c>
      <c r="F87" s="108" t="s">
        <v>2272</v>
      </c>
      <c r="G87" s="160" t="s">
        <v>181</v>
      </c>
      <c r="H87" s="109"/>
      <c r="I87" s="109"/>
      <c r="J87" s="109">
        <v>1</v>
      </c>
      <c r="K87" s="109">
        <v>1</v>
      </c>
      <c r="L87">
        <v>0</v>
      </c>
      <c r="M87">
        <v>0</v>
      </c>
      <c r="N87">
        <v>0</v>
      </c>
      <c r="O87">
        <v>0</v>
      </c>
      <c r="P87">
        <v>0</v>
      </c>
      <c r="Q87">
        <v>0</v>
      </c>
      <c r="R87">
        <v>0</v>
      </c>
      <c r="S87">
        <v>0</v>
      </c>
      <c r="T87">
        <v>955057</v>
      </c>
      <c r="U87">
        <v>0</v>
      </c>
      <c r="V87">
        <v>0</v>
      </c>
      <c r="W87">
        <v>0</v>
      </c>
      <c r="X87">
        <v>0</v>
      </c>
      <c r="Y87">
        <v>0</v>
      </c>
      <c r="Z87">
        <v>0</v>
      </c>
      <c r="AA87">
        <v>0</v>
      </c>
      <c r="AB87">
        <v>955057</v>
      </c>
      <c r="AC87">
        <v>0</v>
      </c>
      <c r="AD87">
        <v>132</v>
      </c>
      <c r="AE87">
        <v>132</v>
      </c>
      <c r="AF87">
        <v>132</v>
      </c>
      <c r="AG87">
        <v>131.5</v>
      </c>
      <c r="AH87">
        <v>133.5</v>
      </c>
      <c r="AI87">
        <v>135.5</v>
      </c>
      <c r="AJ87">
        <v>0</v>
      </c>
      <c r="AK87">
        <v>0</v>
      </c>
      <c r="AL87" s="206"/>
    </row>
    <row r="88" spans="2:38" x14ac:dyDescent="0.25">
      <c r="B88" s="160" t="s">
        <v>203</v>
      </c>
      <c r="C88" s="108" t="s">
        <v>202</v>
      </c>
      <c r="D88" s="108" t="s">
        <v>2273</v>
      </c>
      <c r="E88" s="108" t="s">
        <v>2274</v>
      </c>
      <c r="F88" s="108" t="s">
        <v>2275</v>
      </c>
      <c r="G88" s="160" t="s">
        <v>167</v>
      </c>
      <c r="H88" s="109">
        <v>1</v>
      </c>
      <c r="I88" s="109">
        <v>1</v>
      </c>
      <c r="J88" s="109">
        <v>1</v>
      </c>
      <c r="K88" s="109">
        <v>3</v>
      </c>
      <c r="L88">
        <v>161567</v>
      </c>
      <c r="M88">
        <v>161567</v>
      </c>
      <c r="N88">
        <v>718074</v>
      </c>
      <c r="O88">
        <v>561990.66</v>
      </c>
      <c r="P88">
        <v>1452456</v>
      </c>
      <c r="Q88">
        <v>53439.8</v>
      </c>
      <c r="R88">
        <v>27745</v>
      </c>
      <c r="S88">
        <v>21745</v>
      </c>
      <c r="T88">
        <v>1565344</v>
      </c>
      <c r="U88">
        <v>52219.9</v>
      </c>
      <c r="V88">
        <v>80634</v>
      </c>
      <c r="W88">
        <v>25500</v>
      </c>
      <c r="X88">
        <v>16127</v>
      </c>
      <c r="Y88">
        <v>0</v>
      </c>
      <c r="Z88">
        <v>16127</v>
      </c>
      <c r="AA88">
        <v>0</v>
      </c>
      <c r="AB88">
        <v>1452456</v>
      </c>
      <c r="AC88">
        <v>26719.9</v>
      </c>
      <c r="AD88">
        <v>109</v>
      </c>
      <c r="AE88">
        <v>106</v>
      </c>
      <c r="AF88">
        <v>106</v>
      </c>
      <c r="AG88">
        <v>106</v>
      </c>
      <c r="AH88">
        <v>106</v>
      </c>
      <c r="AI88">
        <v>98</v>
      </c>
      <c r="AJ88">
        <v>291000</v>
      </c>
      <c r="AK88">
        <v>26719.9</v>
      </c>
      <c r="AL88" s="206"/>
    </row>
    <row r="89" spans="2:38" x14ac:dyDescent="0.25">
      <c r="B89" s="160" t="s">
        <v>541</v>
      </c>
      <c r="C89" s="108" t="s">
        <v>540</v>
      </c>
      <c r="D89" s="108" t="s">
        <v>2276</v>
      </c>
      <c r="E89" s="108" t="s">
        <v>2277</v>
      </c>
      <c r="F89" s="108" t="s">
        <v>2278</v>
      </c>
      <c r="G89" s="160" t="s">
        <v>167</v>
      </c>
      <c r="H89" s="109">
        <v>1</v>
      </c>
      <c r="I89" s="109">
        <v>1</v>
      </c>
      <c r="J89" s="109">
        <v>1</v>
      </c>
      <c r="K89" s="109">
        <v>3</v>
      </c>
      <c r="L89">
        <v>162427</v>
      </c>
      <c r="M89">
        <v>162427</v>
      </c>
      <c r="N89">
        <v>721902</v>
      </c>
      <c r="O89">
        <v>721902</v>
      </c>
      <c r="P89">
        <v>1460199</v>
      </c>
      <c r="Q89">
        <v>21763.66</v>
      </c>
      <c r="R89">
        <v>51042</v>
      </c>
      <c r="S89">
        <v>51042</v>
      </c>
      <c r="T89">
        <v>113490</v>
      </c>
      <c r="U89">
        <v>0</v>
      </c>
      <c r="V89">
        <v>81064</v>
      </c>
      <c r="W89">
        <v>0</v>
      </c>
      <c r="X89">
        <v>16213</v>
      </c>
      <c r="Y89">
        <v>0</v>
      </c>
      <c r="Z89">
        <v>16213</v>
      </c>
      <c r="AA89">
        <v>0</v>
      </c>
      <c r="AB89">
        <v>0</v>
      </c>
      <c r="AC89">
        <v>0</v>
      </c>
      <c r="AD89">
        <v>150</v>
      </c>
      <c r="AE89">
        <v>150</v>
      </c>
      <c r="AF89">
        <v>150</v>
      </c>
      <c r="AG89">
        <v>151</v>
      </c>
      <c r="AH89">
        <v>158</v>
      </c>
      <c r="AI89">
        <v>155</v>
      </c>
      <c r="AJ89">
        <v>956366</v>
      </c>
      <c r="AK89">
        <v>0</v>
      </c>
      <c r="AL89" s="206"/>
    </row>
    <row r="90" spans="2:38" x14ac:dyDescent="0.25">
      <c r="B90" s="160" t="s">
        <v>378</v>
      </c>
      <c r="C90" s="108" t="s">
        <v>377</v>
      </c>
      <c r="D90" s="108" t="s">
        <v>2279</v>
      </c>
      <c r="E90" s="108" t="s">
        <v>2280</v>
      </c>
      <c r="F90" s="108" t="s">
        <v>2281</v>
      </c>
      <c r="G90" s="160" t="s">
        <v>167</v>
      </c>
      <c r="H90" s="109">
        <v>1</v>
      </c>
      <c r="I90" s="109">
        <v>1</v>
      </c>
      <c r="J90" s="109">
        <v>1</v>
      </c>
      <c r="K90" s="109">
        <v>3</v>
      </c>
      <c r="L90">
        <v>1318431</v>
      </c>
      <c r="M90">
        <v>1318059.3600000001</v>
      </c>
      <c r="N90">
        <v>5859698</v>
      </c>
      <c r="O90">
        <v>4032774.02</v>
      </c>
      <c r="P90">
        <v>11852474</v>
      </c>
      <c r="Q90">
        <v>4780301.3499999996</v>
      </c>
      <c r="R90">
        <v>183809</v>
      </c>
      <c r="S90">
        <v>183809</v>
      </c>
      <c r="T90">
        <v>921204</v>
      </c>
      <c r="U90">
        <v>224453.83</v>
      </c>
      <c r="V90">
        <v>658002</v>
      </c>
      <c r="W90">
        <v>116213.57</v>
      </c>
      <c r="X90">
        <v>131601</v>
      </c>
      <c r="Y90">
        <v>108240.26</v>
      </c>
      <c r="Z90">
        <v>131601</v>
      </c>
      <c r="AA90">
        <v>0</v>
      </c>
      <c r="AB90">
        <v>0</v>
      </c>
      <c r="AC90">
        <v>0</v>
      </c>
      <c r="AD90">
        <v>516.79999999999995</v>
      </c>
      <c r="AE90">
        <v>538.35</v>
      </c>
      <c r="AF90">
        <v>538.35</v>
      </c>
      <c r="AG90">
        <v>509</v>
      </c>
      <c r="AH90">
        <v>535.20000000000005</v>
      </c>
      <c r="AI90">
        <v>524</v>
      </c>
      <c r="AJ90">
        <v>2377238</v>
      </c>
      <c r="AK90">
        <v>1214791.6499999999</v>
      </c>
      <c r="AL90" s="206"/>
    </row>
    <row r="91" spans="2:38" x14ac:dyDescent="0.25">
      <c r="B91" s="160" t="s">
        <v>380</v>
      </c>
      <c r="C91" s="108" t="s">
        <v>379</v>
      </c>
      <c r="D91" s="108" t="s">
        <v>2282</v>
      </c>
      <c r="E91" s="108" t="s">
        <v>2283</v>
      </c>
      <c r="F91" s="108" t="s">
        <v>2284</v>
      </c>
      <c r="G91" s="160" t="s">
        <v>174</v>
      </c>
      <c r="H91" s="109"/>
      <c r="I91" s="109"/>
      <c r="J91" s="109">
        <v>1</v>
      </c>
      <c r="K91" s="109">
        <v>1</v>
      </c>
      <c r="L91">
        <v>0</v>
      </c>
      <c r="M91">
        <v>0</v>
      </c>
      <c r="N91">
        <v>0</v>
      </c>
      <c r="O91">
        <v>0</v>
      </c>
      <c r="P91">
        <v>0</v>
      </c>
      <c r="Q91">
        <v>0</v>
      </c>
      <c r="R91">
        <v>0</v>
      </c>
      <c r="S91">
        <v>0</v>
      </c>
      <c r="T91">
        <v>629452</v>
      </c>
      <c r="U91">
        <v>39064.379999999997</v>
      </c>
      <c r="V91">
        <v>0</v>
      </c>
      <c r="W91">
        <v>0</v>
      </c>
      <c r="X91">
        <v>0</v>
      </c>
      <c r="Y91">
        <v>0</v>
      </c>
      <c r="Z91">
        <v>0</v>
      </c>
      <c r="AA91">
        <v>0</v>
      </c>
      <c r="AB91">
        <v>629452</v>
      </c>
      <c r="AC91">
        <v>39064.379999999997</v>
      </c>
      <c r="AD91">
        <v>28</v>
      </c>
      <c r="AE91">
        <v>28</v>
      </c>
      <c r="AF91">
        <v>28</v>
      </c>
      <c r="AG91">
        <v>29</v>
      </c>
      <c r="AH91">
        <v>28</v>
      </c>
      <c r="AI91">
        <v>28</v>
      </c>
      <c r="AJ91">
        <v>0</v>
      </c>
      <c r="AK91">
        <v>0</v>
      </c>
      <c r="AL91" s="206"/>
    </row>
    <row r="92" spans="2:38" x14ac:dyDescent="0.25">
      <c r="B92" s="160" t="s">
        <v>205</v>
      </c>
      <c r="C92" s="108" t="s">
        <v>204</v>
      </c>
      <c r="D92" s="108" t="s">
        <v>2285</v>
      </c>
      <c r="E92" s="108" t="s">
        <v>2286</v>
      </c>
      <c r="F92" s="108" t="s">
        <v>2287</v>
      </c>
      <c r="G92" s="160" t="s">
        <v>167</v>
      </c>
      <c r="H92" s="109">
        <v>1</v>
      </c>
      <c r="I92" s="109">
        <v>1</v>
      </c>
      <c r="J92" s="109">
        <v>1</v>
      </c>
      <c r="K92" s="109">
        <v>3</v>
      </c>
      <c r="L92">
        <v>139238</v>
      </c>
      <c r="M92">
        <v>139238</v>
      </c>
      <c r="N92">
        <v>556553</v>
      </c>
      <c r="O92">
        <v>507886.01</v>
      </c>
      <c r="P92">
        <v>1125746</v>
      </c>
      <c r="Q92">
        <v>0</v>
      </c>
      <c r="R92">
        <v>23511</v>
      </c>
      <c r="S92">
        <v>8190.54</v>
      </c>
      <c r="T92">
        <v>87475</v>
      </c>
      <c r="U92">
        <v>5066.04</v>
      </c>
      <c r="V92">
        <v>62497</v>
      </c>
      <c r="W92">
        <v>0</v>
      </c>
      <c r="X92">
        <v>12489</v>
      </c>
      <c r="Y92">
        <v>5066.04</v>
      </c>
      <c r="Z92">
        <v>12489</v>
      </c>
      <c r="AA92">
        <v>0</v>
      </c>
      <c r="AB92">
        <v>0</v>
      </c>
      <c r="AC92">
        <v>0</v>
      </c>
      <c r="AD92">
        <v>75</v>
      </c>
      <c r="AE92">
        <v>72</v>
      </c>
      <c r="AF92">
        <v>72</v>
      </c>
      <c r="AG92">
        <v>69</v>
      </c>
      <c r="AH92">
        <v>72.8</v>
      </c>
      <c r="AI92">
        <v>76.3</v>
      </c>
      <c r="AJ92">
        <v>228000</v>
      </c>
      <c r="AK92">
        <v>0</v>
      </c>
      <c r="AL92" s="206"/>
    </row>
    <row r="93" spans="2:38" x14ac:dyDescent="0.25">
      <c r="B93" s="160" t="s">
        <v>619</v>
      </c>
      <c r="C93" s="108" t="s">
        <v>618</v>
      </c>
      <c r="D93" s="108" t="s">
        <v>2288</v>
      </c>
      <c r="E93" s="108" t="s">
        <v>2289</v>
      </c>
      <c r="F93" s="108" t="s">
        <v>2290</v>
      </c>
      <c r="G93" s="160" t="s">
        <v>167</v>
      </c>
      <c r="H93" s="109">
        <v>1</v>
      </c>
      <c r="I93" s="109">
        <v>1</v>
      </c>
      <c r="J93" s="109">
        <v>1</v>
      </c>
      <c r="K93" s="109">
        <v>3</v>
      </c>
      <c r="L93">
        <v>205568</v>
      </c>
      <c r="M93">
        <v>205568</v>
      </c>
      <c r="N93">
        <v>913635</v>
      </c>
      <c r="O93">
        <v>546305.92000000004</v>
      </c>
      <c r="P93">
        <v>1848019</v>
      </c>
      <c r="Q93">
        <v>430940.42</v>
      </c>
      <c r="R93">
        <v>35873</v>
      </c>
      <c r="S93">
        <v>35873</v>
      </c>
      <c r="T93">
        <v>143632</v>
      </c>
      <c r="U93">
        <v>2500</v>
      </c>
      <c r="V93">
        <v>102594</v>
      </c>
      <c r="W93">
        <v>2500</v>
      </c>
      <c r="X93">
        <v>20519</v>
      </c>
      <c r="Y93">
        <v>0</v>
      </c>
      <c r="Z93">
        <v>20519</v>
      </c>
      <c r="AA93">
        <v>0</v>
      </c>
      <c r="AB93">
        <v>0</v>
      </c>
      <c r="AC93">
        <v>0</v>
      </c>
      <c r="AD93">
        <v>122.6</v>
      </c>
      <c r="AE93">
        <v>123.6</v>
      </c>
      <c r="AF93">
        <v>123.6</v>
      </c>
      <c r="AG93">
        <v>121.6</v>
      </c>
      <c r="AH93">
        <v>122.7</v>
      </c>
      <c r="AI93">
        <v>122.8</v>
      </c>
      <c r="AJ93">
        <v>369603.8</v>
      </c>
      <c r="AK93">
        <v>121861.18</v>
      </c>
      <c r="AL93" s="206"/>
    </row>
    <row r="94" spans="2:38" x14ac:dyDescent="0.25">
      <c r="B94" s="160" t="s">
        <v>671</v>
      </c>
      <c r="C94" s="108" t="s">
        <v>670</v>
      </c>
      <c r="D94" s="108" t="s">
        <v>2291</v>
      </c>
      <c r="E94" s="108" t="s">
        <v>2292</v>
      </c>
      <c r="F94" s="108" t="s">
        <v>2293</v>
      </c>
      <c r="G94" s="160" t="s">
        <v>167</v>
      </c>
      <c r="H94" s="109">
        <v>1</v>
      </c>
      <c r="I94" s="109">
        <v>1</v>
      </c>
      <c r="J94" s="109">
        <v>1</v>
      </c>
      <c r="K94" s="109">
        <v>3</v>
      </c>
      <c r="L94">
        <v>159825</v>
      </c>
      <c r="M94">
        <v>159825</v>
      </c>
      <c r="N94">
        <v>720900</v>
      </c>
      <c r="O94">
        <v>720900</v>
      </c>
      <c r="P94">
        <v>1458172</v>
      </c>
      <c r="Q94">
        <v>332831.86</v>
      </c>
      <c r="R94">
        <v>0</v>
      </c>
      <c r="S94">
        <v>0</v>
      </c>
      <c r="T94">
        <v>127167</v>
      </c>
      <c r="U94">
        <v>46167.49</v>
      </c>
      <c r="V94">
        <v>80952</v>
      </c>
      <c r="W94">
        <v>28383.99</v>
      </c>
      <c r="X94">
        <v>16190</v>
      </c>
      <c r="Y94">
        <v>1314.5</v>
      </c>
      <c r="Z94">
        <v>16190</v>
      </c>
      <c r="AA94">
        <v>16190</v>
      </c>
      <c r="AB94">
        <v>13835</v>
      </c>
      <c r="AC94">
        <v>279</v>
      </c>
      <c r="AD94">
        <v>49</v>
      </c>
      <c r="AE94">
        <v>49</v>
      </c>
      <c r="AF94">
        <v>49</v>
      </c>
      <c r="AG94">
        <v>48</v>
      </c>
      <c r="AH94">
        <v>48</v>
      </c>
      <c r="AI94">
        <v>51</v>
      </c>
      <c r="AJ94">
        <v>467780</v>
      </c>
      <c r="AK94">
        <v>28383.99</v>
      </c>
      <c r="AL94" s="206"/>
    </row>
    <row r="95" spans="2:38" x14ac:dyDescent="0.25">
      <c r="B95" s="160" t="s">
        <v>927</v>
      </c>
      <c r="C95" s="108" t="s">
        <v>926</v>
      </c>
      <c r="D95" s="108" t="s">
        <v>2294</v>
      </c>
      <c r="E95" s="108" t="s">
        <v>2295</v>
      </c>
      <c r="F95" s="108" t="s">
        <v>2296</v>
      </c>
      <c r="G95" s="160" t="s">
        <v>167</v>
      </c>
      <c r="H95" s="109">
        <v>1</v>
      </c>
      <c r="I95" s="109">
        <v>1</v>
      </c>
      <c r="J95" s="109">
        <v>1</v>
      </c>
      <c r="K95" s="109">
        <v>3</v>
      </c>
      <c r="L95">
        <v>81855</v>
      </c>
      <c r="M95">
        <v>81855</v>
      </c>
      <c r="N95">
        <v>602249</v>
      </c>
      <c r="O95">
        <v>94610.45</v>
      </c>
      <c r="P95">
        <v>1218175</v>
      </c>
      <c r="Q95">
        <v>325585.3</v>
      </c>
      <c r="R95">
        <v>40917</v>
      </c>
      <c r="S95">
        <v>40917</v>
      </c>
      <c r="T95">
        <v>94680</v>
      </c>
      <c r="U95">
        <v>51848.4</v>
      </c>
      <c r="V95">
        <v>67628</v>
      </c>
      <c r="W95">
        <v>47620.43</v>
      </c>
      <c r="X95">
        <v>13526</v>
      </c>
      <c r="Y95">
        <v>4227.97</v>
      </c>
      <c r="Z95">
        <v>13526</v>
      </c>
      <c r="AA95">
        <v>0</v>
      </c>
      <c r="AB95">
        <v>0</v>
      </c>
      <c r="AC95">
        <v>0</v>
      </c>
      <c r="AD95">
        <v>118</v>
      </c>
      <c r="AE95">
        <v>117</v>
      </c>
      <c r="AF95">
        <v>117</v>
      </c>
      <c r="AG95">
        <v>118</v>
      </c>
      <c r="AH95">
        <v>123</v>
      </c>
      <c r="AI95">
        <v>120</v>
      </c>
      <c r="AJ95">
        <v>314000</v>
      </c>
      <c r="AK95">
        <v>0</v>
      </c>
      <c r="AL95" s="206"/>
    </row>
    <row r="96" spans="2:38" x14ac:dyDescent="0.25">
      <c r="B96" s="160" t="s">
        <v>1750</v>
      </c>
      <c r="C96" s="108" t="s">
        <v>1749</v>
      </c>
      <c r="D96" s="108" t="s">
        <v>4455</v>
      </c>
      <c r="E96" s="108" t="s">
        <v>4455</v>
      </c>
      <c r="F96" s="108" t="s">
        <v>4455</v>
      </c>
      <c r="G96" s="160" t="s">
        <v>1720</v>
      </c>
      <c r="H96" s="109"/>
      <c r="I96" s="109"/>
      <c r="J96" s="109">
        <v>1</v>
      </c>
      <c r="K96" s="109">
        <v>1</v>
      </c>
      <c r="L96">
        <v>0</v>
      </c>
      <c r="M96">
        <v>0</v>
      </c>
      <c r="N96">
        <v>0</v>
      </c>
      <c r="O96">
        <v>0</v>
      </c>
      <c r="P96">
        <v>0</v>
      </c>
      <c r="Q96">
        <v>0</v>
      </c>
      <c r="R96">
        <v>0</v>
      </c>
      <c r="S96">
        <v>0</v>
      </c>
      <c r="T96">
        <v>264524</v>
      </c>
      <c r="U96">
        <v>0</v>
      </c>
      <c r="V96">
        <v>0</v>
      </c>
      <c r="W96">
        <v>0</v>
      </c>
      <c r="X96">
        <v>0</v>
      </c>
      <c r="Y96">
        <v>0</v>
      </c>
      <c r="Z96">
        <v>0</v>
      </c>
      <c r="AA96">
        <v>0</v>
      </c>
      <c r="AB96">
        <v>264524</v>
      </c>
      <c r="AC96">
        <v>0</v>
      </c>
      <c r="AD96">
        <v>0</v>
      </c>
      <c r="AE96">
        <v>0</v>
      </c>
      <c r="AF96">
        <v>0</v>
      </c>
      <c r="AG96">
        <v>0</v>
      </c>
      <c r="AH96">
        <v>0</v>
      </c>
      <c r="AI96">
        <v>0</v>
      </c>
      <c r="AJ96">
        <v>0</v>
      </c>
      <c r="AK96">
        <v>0</v>
      </c>
      <c r="AL96" s="206"/>
    </row>
    <row r="97" spans="2:38" x14ac:dyDescent="0.25">
      <c r="B97" s="160" t="s">
        <v>207</v>
      </c>
      <c r="C97" s="108" t="s">
        <v>206</v>
      </c>
      <c r="D97" s="108" t="s">
        <v>2297</v>
      </c>
      <c r="E97" s="108" t="s">
        <v>2298</v>
      </c>
      <c r="F97" s="108" t="s">
        <v>2299</v>
      </c>
      <c r="G97" s="160" t="s">
        <v>167</v>
      </c>
      <c r="H97" s="109">
        <v>1</v>
      </c>
      <c r="I97" s="109">
        <v>1</v>
      </c>
      <c r="J97" s="109">
        <v>1</v>
      </c>
      <c r="K97" s="109">
        <v>3</v>
      </c>
      <c r="L97">
        <v>328078</v>
      </c>
      <c r="M97">
        <v>328078</v>
      </c>
      <c r="N97">
        <v>1458125</v>
      </c>
      <c r="O97">
        <v>1368612.62</v>
      </c>
      <c r="P97">
        <v>2949365</v>
      </c>
      <c r="Q97">
        <v>779483.93</v>
      </c>
      <c r="R97">
        <v>169040</v>
      </c>
      <c r="S97">
        <v>169040</v>
      </c>
      <c r="T97">
        <v>229231</v>
      </c>
      <c r="U97">
        <v>76418</v>
      </c>
      <c r="V97">
        <v>163737</v>
      </c>
      <c r="W97">
        <v>73180</v>
      </c>
      <c r="X97">
        <v>32747</v>
      </c>
      <c r="Y97">
        <v>0</v>
      </c>
      <c r="Z97">
        <v>32747</v>
      </c>
      <c r="AA97">
        <v>3238</v>
      </c>
      <c r="AB97">
        <v>0</v>
      </c>
      <c r="AC97">
        <v>0</v>
      </c>
      <c r="AD97">
        <v>374.5</v>
      </c>
      <c r="AE97">
        <v>376.92</v>
      </c>
      <c r="AF97">
        <v>376.92</v>
      </c>
      <c r="AG97">
        <v>377.99</v>
      </c>
      <c r="AH97">
        <v>382.5</v>
      </c>
      <c r="AI97">
        <v>387.64</v>
      </c>
      <c r="AJ97">
        <v>1147185</v>
      </c>
      <c r="AK97">
        <v>324899.25</v>
      </c>
      <c r="AL97" s="206"/>
    </row>
    <row r="98" spans="2:38" x14ac:dyDescent="0.25">
      <c r="B98" s="160" t="s">
        <v>1037</v>
      </c>
      <c r="C98" s="108" t="s">
        <v>1036</v>
      </c>
      <c r="D98" s="108" t="s">
        <v>2300</v>
      </c>
      <c r="E98" s="108" t="s">
        <v>2301</v>
      </c>
      <c r="F98" s="108" t="s">
        <v>2302</v>
      </c>
      <c r="G98" s="160" t="s">
        <v>167</v>
      </c>
      <c r="H98" s="109">
        <v>1</v>
      </c>
      <c r="I98" s="109">
        <v>1</v>
      </c>
      <c r="J98" s="109">
        <v>1</v>
      </c>
      <c r="K98" s="109">
        <v>3</v>
      </c>
      <c r="L98">
        <v>308429</v>
      </c>
      <c r="M98">
        <v>308429</v>
      </c>
      <c r="N98">
        <v>1257495</v>
      </c>
      <c r="O98">
        <v>1257495</v>
      </c>
      <c r="P98">
        <v>2543548</v>
      </c>
      <c r="Q98">
        <v>778044.88</v>
      </c>
      <c r="R98">
        <v>24106</v>
      </c>
      <c r="S98">
        <v>24106</v>
      </c>
      <c r="T98">
        <v>197692</v>
      </c>
      <c r="U98">
        <v>104781.62</v>
      </c>
      <c r="V98">
        <v>141208</v>
      </c>
      <c r="W98">
        <v>104781.62</v>
      </c>
      <c r="X98">
        <v>28242</v>
      </c>
      <c r="Y98">
        <v>0</v>
      </c>
      <c r="Z98">
        <v>28242</v>
      </c>
      <c r="AA98">
        <v>0</v>
      </c>
      <c r="AB98">
        <v>0</v>
      </c>
      <c r="AC98">
        <v>0</v>
      </c>
      <c r="AD98">
        <v>77</v>
      </c>
      <c r="AE98">
        <v>78</v>
      </c>
      <c r="AF98">
        <v>78</v>
      </c>
      <c r="AG98">
        <v>77</v>
      </c>
      <c r="AH98">
        <v>79</v>
      </c>
      <c r="AI98">
        <v>79</v>
      </c>
      <c r="AJ98">
        <v>508710</v>
      </c>
      <c r="AK98">
        <v>104781.62</v>
      </c>
      <c r="AL98" s="206"/>
    </row>
    <row r="99" spans="2:38" x14ac:dyDescent="0.25">
      <c r="B99" s="160" t="s">
        <v>923</v>
      </c>
      <c r="C99" s="108" t="s">
        <v>922</v>
      </c>
      <c r="D99" s="108" t="s">
        <v>2303</v>
      </c>
      <c r="E99" s="108" t="s">
        <v>2304</v>
      </c>
      <c r="F99" s="108" t="s">
        <v>4367</v>
      </c>
      <c r="G99" s="160" t="s">
        <v>164</v>
      </c>
      <c r="H99" s="109"/>
      <c r="I99" s="109"/>
      <c r="J99" s="109">
        <v>1</v>
      </c>
      <c r="K99" s="109">
        <v>1</v>
      </c>
      <c r="L99">
        <v>0</v>
      </c>
      <c r="M99">
        <v>0</v>
      </c>
      <c r="N99">
        <v>0</v>
      </c>
      <c r="O99">
        <v>0</v>
      </c>
      <c r="P99">
        <v>0</v>
      </c>
      <c r="Q99">
        <v>0</v>
      </c>
      <c r="R99">
        <v>0</v>
      </c>
      <c r="S99">
        <v>0</v>
      </c>
      <c r="T99">
        <v>2163415</v>
      </c>
      <c r="U99">
        <v>1454187.62</v>
      </c>
      <c r="V99">
        <v>0</v>
      </c>
      <c r="W99">
        <v>0</v>
      </c>
      <c r="X99">
        <v>0</v>
      </c>
      <c r="Y99">
        <v>0</v>
      </c>
      <c r="Z99">
        <v>0</v>
      </c>
      <c r="AA99">
        <v>0</v>
      </c>
      <c r="AB99">
        <v>2163415</v>
      </c>
      <c r="AC99">
        <v>1454187.62</v>
      </c>
      <c r="AD99">
        <v>306.52999999999997</v>
      </c>
      <c r="AE99">
        <v>314</v>
      </c>
      <c r="AF99">
        <v>314</v>
      </c>
      <c r="AG99">
        <v>299.5</v>
      </c>
      <c r="AH99">
        <v>318.69</v>
      </c>
      <c r="AI99">
        <v>354.07</v>
      </c>
      <c r="AJ99">
        <v>0</v>
      </c>
      <c r="AK99">
        <v>0</v>
      </c>
      <c r="AL99" s="206"/>
    </row>
    <row r="100" spans="2:38" x14ac:dyDescent="0.25">
      <c r="B100" s="160" t="s">
        <v>1201</v>
      </c>
      <c r="C100" s="108" t="s">
        <v>1200</v>
      </c>
      <c r="D100" s="108" t="s">
        <v>2305</v>
      </c>
      <c r="E100" s="108" t="s">
        <v>2306</v>
      </c>
      <c r="F100" s="108" t="s">
        <v>2307</v>
      </c>
      <c r="G100" s="160" t="s">
        <v>181</v>
      </c>
      <c r="H100" s="109"/>
      <c r="I100" s="109"/>
      <c r="J100" s="109">
        <v>1</v>
      </c>
      <c r="K100" s="109">
        <v>1</v>
      </c>
      <c r="L100">
        <v>0</v>
      </c>
      <c r="M100">
        <v>0</v>
      </c>
      <c r="N100">
        <v>0</v>
      </c>
      <c r="O100">
        <v>0</v>
      </c>
      <c r="P100">
        <v>0</v>
      </c>
      <c r="Q100">
        <v>0</v>
      </c>
      <c r="R100">
        <v>0</v>
      </c>
      <c r="S100">
        <v>0</v>
      </c>
      <c r="T100">
        <v>348848</v>
      </c>
      <c r="U100">
        <v>33244</v>
      </c>
      <c r="V100">
        <v>0</v>
      </c>
      <c r="W100">
        <v>0</v>
      </c>
      <c r="X100">
        <v>0</v>
      </c>
      <c r="Y100">
        <v>0</v>
      </c>
      <c r="Z100">
        <v>0</v>
      </c>
      <c r="AA100">
        <v>0</v>
      </c>
      <c r="AB100">
        <v>348848</v>
      </c>
      <c r="AC100">
        <v>33244</v>
      </c>
      <c r="AD100">
        <v>38.6</v>
      </c>
      <c r="AE100">
        <v>39</v>
      </c>
      <c r="AF100">
        <v>39</v>
      </c>
      <c r="AG100">
        <v>38.5</v>
      </c>
      <c r="AH100">
        <v>38</v>
      </c>
      <c r="AI100">
        <v>38</v>
      </c>
      <c r="AJ100">
        <v>0</v>
      </c>
      <c r="AK100">
        <v>0</v>
      </c>
      <c r="AL100" s="206"/>
    </row>
    <row r="101" spans="2:38" x14ac:dyDescent="0.25">
      <c r="B101" s="160" t="s">
        <v>1115</v>
      </c>
      <c r="C101" s="108" t="s">
        <v>1114</v>
      </c>
      <c r="D101" s="108" t="s">
        <v>2308</v>
      </c>
      <c r="E101" s="108" t="s">
        <v>2309</v>
      </c>
      <c r="F101" s="108" t="s">
        <v>2310</v>
      </c>
      <c r="G101" s="160" t="s">
        <v>167</v>
      </c>
      <c r="H101" s="109">
        <v>1</v>
      </c>
      <c r="I101" s="109">
        <v>1</v>
      </c>
      <c r="J101" s="109">
        <v>1</v>
      </c>
      <c r="K101" s="109">
        <v>3</v>
      </c>
      <c r="L101">
        <v>629788</v>
      </c>
      <c r="M101">
        <v>676079</v>
      </c>
      <c r="N101">
        <v>2874492</v>
      </c>
      <c r="O101">
        <v>1778612</v>
      </c>
      <c r="P101">
        <v>5814266</v>
      </c>
      <c r="Q101">
        <v>574137.56999999995</v>
      </c>
      <c r="R101">
        <v>46291</v>
      </c>
      <c r="S101">
        <v>46291</v>
      </c>
      <c r="T101">
        <v>451900</v>
      </c>
      <c r="U101">
        <v>45644.57</v>
      </c>
      <c r="V101">
        <v>322786</v>
      </c>
      <c r="W101">
        <v>33575</v>
      </c>
      <c r="X101">
        <v>64557</v>
      </c>
      <c r="Y101">
        <v>1277.5</v>
      </c>
      <c r="Z101">
        <v>64557</v>
      </c>
      <c r="AA101">
        <v>10792.07</v>
      </c>
      <c r="AB101">
        <v>0</v>
      </c>
      <c r="AC101">
        <v>0</v>
      </c>
      <c r="AD101">
        <v>126</v>
      </c>
      <c r="AE101">
        <v>114</v>
      </c>
      <c r="AF101">
        <v>114</v>
      </c>
      <c r="AG101">
        <v>113.5</v>
      </c>
      <c r="AH101">
        <v>140.5</v>
      </c>
      <c r="AI101">
        <v>140.5</v>
      </c>
      <c r="AJ101">
        <v>1162853</v>
      </c>
      <c r="AK101">
        <v>45644.57</v>
      </c>
      <c r="AL101" s="206"/>
    </row>
    <row r="102" spans="2:38" x14ac:dyDescent="0.25">
      <c r="B102" s="160" t="s">
        <v>1199</v>
      </c>
      <c r="C102" s="108" t="s">
        <v>1198</v>
      </c>
      <c r="D102" s="108" t="s">
        <v>2311</v>
      </c>
      <c r="E102" s="108" t="s">
        <v>2312</v>
      </c>
      <c r="F102" s="108" t="s">
        <v>2313</v>
      </c>
      <c r="G102" s="160" t="s">
        <v>164</v>
      </c>
      <c r="H102" s="109"/>
      <c r="I102" s="109"/>
      <c r="J102" s="109">
        <v>1</v>
      </c>
      <c r="K102" s="109">
        <v>1</v>
      </c>
      <c r="L102">
        <v>0</v>
      </c>
      <c r="M102">
        <v>0</v>
      </c>
      <c r="N102">
        <v>0</v>
      </c>
      <c r="O102">
        <v>0</v>
      </c>
      <c r="P102">
        <v>0</v>
      </c>
      <c r="Q102">
        <v>0</v>
      </c>
      <c r="R102">
        <v>0</v>
      </c>
      <c r="S102">
        <v>0</v>
      </c>
      <c r="T102">
        <v>1782481</v>
      </c>
      <c r="U102">
        <v>178248.1</v>
      </c>
      <c r="V102">
        <v>0</v>
      </c>
      <c r="W102">
        <v>0</v>
      </c>
      <c r="X102">
        <v>0</v>
      </c>
      <c r="Y102">
        <v>0</v>
      </c>
      <c r="Z102">
        <v>0</v>
      </c>
      <c r="AA102">
        <v>0</v>
      </c>
      <c r="AB102">
        <v>1782481</v>
      </c>
      <c r="AC102">
        <v>178248.1</v>
      </c>
      <c r="AD102">
        <v>352.88</v>
      </c>
      <c r="AE102">
        <v>382.5</v>
      </c>
      <c r="AF102">
        <v>382.5</v>
      </c>
      <c r="AG102">
        <v>392.4</v>
      </c>
      <c r="AH102">
        <v>396.88</v>
      </c>
      <c r="AI102">
        <v>385.08</v>
      </c>
      <c r="AJ102">
        <v>0</v>
      </c>
      <c r="AK102">
        <v>0</v>
      </c>
      <c r="AL102" s="206"/>
    </row>
    <row r="103" spans="2:38" x14ac:dyDescent="0.25">
      <c r="B103" s="160" t="s">
        <v>1179</v>
      </c>
      <c r="C103" s="108" t="s">
        <v>1178</v>
      </c>
      <c r="D103" s="108" t="s">
        <v>2314</v>
      </c>
      <c r="E103" s="108" t="s">
        <v>2315</v>
      </c>
      <c r="F103" s="108" t="s">
        <v>2316</v>
      </c>
      <c r="G103" s="160" t="s">
        <v>174</v>
      </c>
      <c r="H103" s="109"/>
      <c r="I103" s="109"/>
      <c r="J103" s="109">
        <v>1</v>
      </c>
      <c r="K103" s="109">
        <v>1</v>
      </c>
      <c r="L103">
        <v>0</v>
      </c>
      <c r="M103">
        <v>0</v>
      </c>
      <c r="N103">
        <v>0</v>
      </c>
      <c r="O103">
        <v>0</v>
      </c>
      <c r="P103">
        <v>0</v>
      </c>
      <c r="Q103">
        <v>0</v>
      </c>
      <c r="R103">
        <v>0</v>
      </c>
      <c r="S103">
        <v>0</v>
      </c>
      <c r="T103">
        <v>517766</v>
      </c>
      <c r="U103">
        <v>0</v>
      </c>
      <c r="V103">
        <v>0</v>
      </c>
      <c r="W103">
        <v>0</v>
      </c>
      <c r="X103">
        <v>0</v>
      </c>
      <c r="Y103">
        <v>0</v>
      </c>
      <c r="Z103">
        <v>0</v>
      </c>
      <c r="AA103">
        <v>0</v>
      </c>
      <c r="AB103">
        <v>517766</v>
      </c>
      <c r="AC103">
        <v>0</v>
      </c>
      <c r="AD103">
        <v>37</v>
      </c>
      <c r="AE103">
        <v>36</v>
      </c>
      <c r="AF103">
        <v>36</v>
      </c>
      <c r="AG103">
        <v>34</v>
      </c>
      <c r="AH103">
        <v>34</v>
      </c>
      <c r="AI103">
        <v>34</v>
      </c>
      <c r="AJ103">
        <v>0</v>
      </c>
      <c r="AK103">
        <v>0</v>
      </c>
      <c r="AL103" s="206"/>
    </row>
    <row r="104" spans="2:38" x14ac:dyDescent="0.25">
      <c r="B104" s="160" t="s">
        <v>929</v>
      </c>
      <c r="C104" s="108" t="s">
        <v>928</v>
      </c>
      <c r="D104" s="108" t="s">
        <v>2317</v>
      </c>
      <c r="E104" s="108" t="s">
        <v>2318</v>
      </c>
      <c r="F104" s="108" t="s">
        <v>2319</v>
      </c>
      <c r="G104" s="160" t="s">
        <v>167</v>
      </c>
      <c r="H104" s="109">
        <v>1</v>
      </c>
      <c r="I104" s="109">
        <v>1</v>
      </c>
      <c r="J104" s="109">
        <v>1</v>
      </c>
      <c r="K104" s="109">
        <v>3</v>
      </c>
      <c r="L104">
        <v>763914</v>
      </c>
      <c r="M104">
        <v>763914</v>
      </c>
      <c r="N104">
        <v>3395176</v>
      </c>
      <c r="O104">
        <v>2554054.27</v>
      </c>
      <c r="P104">
        <v>6867458</v>
      </c>
      <c r="Q104">
        <v>1099312.8999999999</v>
      </c>
      <c r="R104">
        <v>158148</v>
      </c>
      <c r="S104">
        <v>147387.28</v>
      </c>
      <c r="T104">
        <v>583193</v>
      </c>
      <c r="U104">
        <v>128772.23</v>
      </c>
      <c r="V104">
        <v>381253</v>
      </c>
      <c r="W104">
        <v>59439.88</v>
      </c>
      <c r="X104">
        <v>76251</v>
      </c>
      <c r="Y104">
        <v>67556.84</v>
      </c>
      <c r="Z104">
        <v>76251</v>
      </c>
      <c r="AA104">
        <v>1775.51</v>
      </c>
      <c r="AB104">
        <v>49438</v>
      </c>
      <c r="AC104">
        <v>0</v>
      </c>
      <c r="AD104">
        <v>409.28</v>
      </c>
      <c r="AE104">
        <v>415.87</v>
      </c>
      <c r="AF104">
        <v>415.87</v>
      </c>
      <c r="AG104">
        <v>408.83</v>
      </c>
      <c r="AH104">
        <v>423.7</v>
      </c>
      <c r="AI104">
        <v>427.5</v>
      </c>
      <c r="AJ104">
        <v>1377458</v>
      </c>
      <c r="AK104">
        <v>125933.69</v>
      </c>
      <c r="AL104" s="206"/>
    </row>
    <row r="105" spans="2:38" x14ac:dyDescent="0.25">
      <c r="B105" s="160" t="s">
        <v>278</v>
      </c>
      <c r="C105" s="108" t="s">
        <v>277</v>
      </c>
      <c r="D105" s="108" t="s">
        <v>2320</v>
      </c>
      <c r="E105" s="108" t="s">
        <v>2321</v>
      </c>
      <c r="F105" s="108" t="s">
        <v>2322</v>
      </c>
      <c r="G105" s="160" t="s">
        <v>167</v>
      </c>
      <c r="H105" s="109">
        <v>1</v>
      </c>
      <c r="I105" s="109">
        <v>1</v>
      </c>
      <c r="J105" s="109">
        <v>1</v>
      </c>
      <c r="K105" s="109">
        <v>3</v>
      </c>
      <c r="L105">
        <v>458167</v>
      </c>
      <c r="M105">
        <v>451610.48</v>
      </c>
      <c r="N105">
        <v>1873547</v>
      </c>
      <c r="O105">
        <v>0</v>
      </c>
      <c r="P105">
        <v>3789643</v>
      </c>
      <c r="Q105">
        <v>0</v>
      </c>
      <c r="R105">
        <v>40105</v>
      </c>
      <c r="S105">
        <v>0</v>
      </c>
      <c r="T105">
        <v>330235</v>
      </c>
      <c r="U105">
        <v>0</v>
      </c>
      <c r="V105">
        <v>210387</v>
      </c>
      <c r="W105">
        <v>0</v>
      </c>
      <c r="X105">
        <v>42077</v>
      </c>
      <c r="Y105">
        <v>0</v>
      </c>
      <c r="Z105">
        <v>42077</v>
      </c>
      <c r="AA105">
        <v>0</v>
      </c>
      <c r="AB105">
        <v>35694</v>
      </c>
      <c r="AC105">
        <v>0</v>
      </c>
      <c r="AD105">
        <v>124</v>
      </c>
      <c r="AE105">
        <v>123</v>
      </c>
      <c r="AF105">
        <v>123</v>
      </c>
      <c r="AG105">
        <v>117</v>
      </c>
      <c r="AH105">
        <v>116</v>
      </c>
      <c r="AI105">
        <v>115</v>
      </c>
      <c r="AJ105">
        <v>1042030</v>
      </c>
      <c r="AK105">
        <v>0</v>
      </c>
      <c r="AL105" s="206"/>
    </row>
    <row r="106" spans="2:38" x14ac:dyDescent="0.25">
      <c r="B106" s="160" t="s">
        <v>185</v>
      </c>
      <c r="C106" s="108" t="s">
        <v>184</v>
      </c>
      <c r="D106" s="108" t="s">
        <v>2323</v>
      </c>
      <c r="E106" s="108" t="s">
        <v>2324</v>
      </c>
      <c r="F106" s="108" t="s">
        <v>2325</v>
      </c>
      <c r="G106" s="160" t="s">
        <v>167</v>
      </c>
      <c r="H106" s="109">
        <v>1</v>
      </c>
      <c r="I106" s="109">
        <v>1</v>
      </c>
      <c r="J106" s="109">
        <v>1</v>
      </c>
      <c r="K106" s="109">
        <v>3</v>
      </c>
      <c r="L106">
        <v>322198</v>
      </c>
      <c r="M106">
        <v>322198</v>
      </c>
      <c r="N106">
        <v>1316857</v>
      </c>
      <c r="O106">
        <v>838771.39</v>
      </c>
      <c r="P106">
        <v>2663621</v>
      </c>
      <c r="Q106">
        <v>678179.34</v>
      </c>
      <c r="R106">
        <v>31969</v>
      </c>
      <c r="S106">
        <v>31969</v>
      </c>
      <c r="T106">
        <v>207023</v>
      </c>
      <c r="U106">
        <v>0</v>
      </c>
      <c r="V106">
        <v>147873</v>
      </c>
      <c r="W106">
        <v>0</v>
      </c>
      <c r="X106">
        <v>29575</v>
      </c>
      <c r="Y106">
        <v>0</v>
      </c>
      <c r="Z106">
        <v>29575</v>
      </c>
      <c r="AA106">
        <v>0</v>
      </c>
      <c r="AB106">
        <v>0</v>
      </c>
      <c r="AC106">
        <v>0</v>
      </c>
      <c r="AD106">
        <v>88</v>
      </c>
      <c r="AE106">
        <v>91</v>
      </c>
      <c r="AF106">
        <v>91</v>
      </c>
      <c r="AG106">
        <v>90</v>
      </c>
      <c r="AH106">
        <v>129</v>
      </c>
      <c r="AI106">
        <v>131</v>
      </c>
      <c r="AJ106">
        <v>742133</v>
      </c>
      <c r="AK106">
        <v>0</v>
      </c>
      <c r="AL106" s="206"/>
    </row>
    <row r="107" spans="2:38" x14ac:dyDescent="0.25">
      <c r="B107" s="160" t="s">
        <v>1778</v>
      </c>
      <c r="C107" s="108" t="s">
        <v>1777</v>
      </c>
      <c r="D107" s="108" t="s">
        <v>2326</v>
      </c>
      <c r="E107" s="108" t="s">
        <v>4354</v>
      </c>
      <c r="F107" s="108" t="s">
        <v>2327</v>
      </c>
      <c r="G107" s="160" t="s">
        <v>1711</v>
      </c>
      <c r="H107" s="109"/>
      <c r="I107" s="109"/>
      <c r="J107" s="109">
        <v>1</v>
      </c>
      <c r="K107" s="109">
        <v>1</v>
      </c>
      <c r="L107">
        <v>0</v>
      </c>
      <c r="M107">
        <v>0</v>
      </c>
      <c r="N107">
        <v>0</v>
      </c>
      <c r="O107">
        <v>0</v>
      </c>
      <c r="P107">
        <v>0</v>
      </c>
      <c r="Q107">
        <v>0</v>
      </c>
      <c r="R107">
        <v>0</v>
      </c>
      <c r="S107">
        <v>0</v>
      </c>
      <c r="T107">
        <v>197046</v>
      </c>
      <c r="U107">
        <v>197046</v>
      </c>
      <c r="V107">
        <v>0</v>
      </c>
      <c r="W107">
        <v>0</v>
      </c>
      <c r="X107">
        <v>0</v>
      </c>
      <c r="Y107">
        <v>0</v>
      </c>
      <c r="Z107">
        <v>0</v>
      </c>
      <c r="AA107">
        <v>0</v>
      </c>
      <c r="AB107">
        <v>197046</v>
      </c>
      <c r="AC107">
        <v>197046</v>
      </c>
      <c r="AD107">
        <v>0</v>
      </c>
      <c r="AE107">
        <v>0</v>
      </c>
      <c r="AF107">
        <v>25</v>
      </c>
      <c r="AG107">
        <v>0</v>
      </c>
      <c r="AH107">
        <v>25</v>
      </c>
      <c r="AI107">
        <v>0</v>
      </c>
      <c r="AJ107">
        <v>0</v>
      </c>
      <c r="AK107">
        <v>0</v>
      </c>
      <c r="AL107" s="206"/>
    </row>
    <row r="108" spans="2:38" x14ac:dyDescent="0.25">
      <c r="B108" s="160" t="s">
        <v>243</v>
      </c>
      <c r="C108" s="108" t="s">
        <v>242</v>
      </c>
      <c r="D108" s="108" t="s">
        <v>2328</v>
      </c>
      <c r="E108" s="108" t="s">
        <v>2329</v>
      </c>
      <c r="F108" s="108" t="s">
        <v>2330</v>
      </c>
      <c r="G108" s="160" t="s">
        <v>161</v>
      </c>
      <c r="H108" s="109"/>
      <c r="I108" s="109">
        <v>1</v>
      </c>
      <c r="J108" s="109">
        <v>1</v>
      </c>
      <c r="K108" s="109">
        <v>2</v>
      </c>
      <c r="L108">
        <v>0</v>
      </c>
      <c r="M108">
        <v>0</v>
      </c>
      <c r="N108">
        <v>163623</v>
      </c>
      <c r="O108">
        <v>151359.99</v>
      </c>
      <c r="P108">
        <v>330962</v>
      </c>
      <c r="Q108">
        <v>0</v>
      </c>
      <c r="R108">
        <v>0</v>
      </c>
      <c r="S108">
        <v>0</v>
      </c>
      <c r="T108">
        <v>25723</v>
      </c>
      <c r="U108">
        <v>18373.439999999999</v>
      </c>
      <c r="V108">
        <v>18373</v>
      </c>
      <c r="W108">
        <v>14698.44</v>
      </c>
      <c r="X108">
        <v>3675</v>
      </c>
      <c r="Y108">
        <v>0</v>
      </c>
      <c r="Z108">
        <v>3675</v>
      </c>
      <c r="AA108">
        <v>3675</v>
      </c>
      <c r="AB108">
        <v>0</v>
      </c>
      <c r="AC108">
        <v>0</v>
      </c>
      <c r="AD108">
        <v>0</v>
      </c>
      <c r="AE108">
        <v>0</v>
      </c>
      <c r="AF108">
        <v>0</v>
      </c>
      <c r="AG108">
        <v>17</v>
      </c>
      <c r="AH108">
        <v>30</v>
      </c>
      <c r="AI108">
        <v>45</v>
      </c>
      <c r="AJ108">
        <v>105828</v>
      </c>
      <c r="AK108">
        <v>0</v>
      </c>
      <c r="AL108" s="206"/>
    </row>
    <row r="109" spans="2:38" x14ac:dyDescent="0.25">
      <c r="B109" s="160" t="s">
        <v>1215</v>
      </c>
      <c r="C109" s="108" t="s">
        <v>1214</v>
      </c>
      <c r="D109" s="108" t="s">
        <v>2331</v>
      </c>
      <c r="E109" s="108" t="s">
        <v>2332</v>
      </c>
      <c r="F109" s="108" t="s">
        <v>2333</v>
      </c>
      <c r="G109" s="160" t="s">
        <v>167</v>
      </c>
      <c r="H109" s="109">
        <v>1</v>
      </c>
      <c r="I109" s="109">
        <v>1</v>
      </c>
      <c r="J109" s="109">
        <v>1</v>
      </c>
      <c r="K109" s="109">
        <v>3</v>
      </c>
      <c r="L109">
        <v>511707</v>
      </c>
      <c r="M109">
        <v>511707</v>
      </c>
      <c r="N109">
        <v>2076669</v>
      </c>
      <c r="O109">
        <v>1835430.78</v>
      </c>
      <c r="P109">
        <v>4200501</v>
      </c>
      <c r="Q109">
        <v>1582289.19</v>
      </c>
      <c r="R109">
        <v>47242</v>
      </c>
      <c r="S109">
        <v>47242</v>
      </c>
      <c r="T109">
        <v>326475</v>
      </c>
      <c r="U109">
        <v>66139</v>
      </c>
      <c r="V109">
        <v>233197</v>
      </c>
      <c r="W109">
        <v>66139</v>
      </c>
      <c r="X109">
        <v>46639</v>
      </c>
      <c r="Y109">
        <v>0</v>
      </c>
      <c r="Z109">
        <v>46639</v>
      </c>
      <c r="AA109">
        <v>0</v>
      </c>
      <c r="AB109">
        <v>0</v>
      </c>
      <c r="AC109">
        <v>0</v>
      </c>
      <c r="AD109">
        <v>117</v>
      </c>
      <c r="AE109">
        <v>121</v>
      </c>
      <c r="AF109">
        <v>121</v>
      </c>
      <c r="AG109">
        <v>126</v>
      </c>
      <c r="AH109">
        <v>131</v>
      </c>
      <c r="AI109">
        <v>141</v>
      </c>
      <c r="AJ109">
        <v>840100</v>
      </c>
      <c r="AK109">
        <v>656147.11</v>
      </c>
      <c r="AL109" s="206"/>
    </row>
    <row r="110" spans="2:38" x14ac:dyDescent="0.25">
      <c r="B110" s="160" t="s">
        <v>1791</v>
      </c>
      <c r="C110" s="108" t="s">
        <v>1790</v>
      </c>
      <c r="D110" s="108" t="s">
        <v>2334</v>
      </c>
      <c r="E110" s="108" t="s">
        <v>4355</v>
      </c>
      <c r="F110" s="108" t="s">
        <v>2335</v>
      </c>
      <c r="G110" s="160" t="s">
        <v>1720</v>
      </c>
      <c r="H110" s="109"/>
      <c r="I110" s="109"/>
      <c r="J110" s="109">
        <v>1</v>
      </c>
      <c r="K110" s="109">
        <v>1</v>
      </c>
      <c r="L110">
        <v>0</v>
      </c>
      <c r="M110">
        <v>0</v>
      </c>
      <c r="N110">
        <v>0</v>
      </c>
      <c r="O110">
        <v>0</v>
      </c>
      <c r="P110">
        <v>0</v>
      </c>
      <c r="Q110">
        <v>0</v>
      </c>
      <c r="R110">
        <v>0</v>
      </c>
      <c r="S110">
        <v>0</v>
      </c>
      <c r="T110">
        <v>247349</v>
      </c>
      <c r="U110">
        <v>0</v>
      </c>
      <c r="V110">
        <v>0</v>
      </c>
      <c r="W110">
        <v>0</v>
      </c>
      <c r="X110">
        <v>0</v>
      </c>
      <c r="Y110">
        <v>0</v>
      </c>
      <c r="Z110">
        <v>0</v>
      </c>
      <c r="AA110">
        <v>0</v>
      </c>
      <c r="AB110">
        <v>247349</v>
      </c>
      <c r="AC110">
        <v>0</v>
      </c>
      <c r="AD110">
        <v>43</v>
      </c>
      <c r="AE110">
        <v>43</v>
      </c>
      <c r="AF110">
        <v>44</v>
      </c>
      <c r="AG110">
        <v>41</v>
      </c>
      <c r="AH110">
        <v>43</v>
      </c>
      <c r="AI110">
        <v>41</v>
      </c>
      <c r="AJ110">
        <v>0</v>
      </c>
      <c r="AK110">
        <v>0</v>
      </c>
      <c r="AL110" s="206"/>
    </row>
    <row r="111" spans="2:38" x14ac:dyDescent="0.25">
      <c r="B111" s="160" t="s">
        <v>1257</v>
      </c>
      <c r="C111" s="108" t="s">
        <v>1256</v>
      </c>
      <c r="D111" s="108" t="s">
        <v>2336</v>
      </c>
      <c r="E111" s="108" t="s">
        <v>2337</v>
      </c>
      <c r="F111" s="108" t="s">
        <v>2338</v>
      </c>
      <c r="G111" s="160" t="s">
        <v>167</v>
      </c>
      <c r="H111" s="109">
        <v>1</v>
      </c>
      <c r="I111" s="109">
        <v>1</v>
      </c>
      <c r="J111" s="109">
        <v>1</v>
      </c>
      <c r="K111" s="109">
        <v>3</v>
      </c>
      <c r="L111">
        <v>552035</v>
      </c>
      <c r="M111">
        <v>552035</v>
      </c>
      <c r="N111">
        <v>2147873</v>
      </c>
      <c r="O111">
        <v>1159905</v>
      </c>
      <c r="P111">
        <v>4344526</v>
      </c>
      <c r="Q111">
        <v>1316547.68</v>
      </c>
      <c r="R111">
        <v>161149</v>
      </c>
      <c r="S111">
        <v>161149</v>
      </c>
      <c r="T111">
        <v>429943</v>
      </c>
      <c r="U111">
        <v>66039</v>
      </c>
      <c r="V111">
        <v>241190</v>
      </c>
      <c r="W111">
        <v>17801</v>
      </c>
      <c r="X111">
        <v>48238</v>
      </c>
      <c r="Y111">
        <v>0</v>
      </c>
      <c r="Z111">
        <v>48238</v>
      </c>
      <c r="AA111">
        <v>48238</v>
      </c>
      <c r="AB111">
        <v>92277</v>
      </c>
      <c r="AC111">
        <v>0</v>
      </c>
      <c r="AD111">
        <v>447</v>
      </c>
      <c r="AE111">
        <v>458</v>
      </c>
      <c r="AF111">
        <v>458</v>
      </c>
      <c r="AG111">
        <v>484.5</v>
      </c>
      <c r="AH111">
        <v>502.5</v>
      </c>
      <c r="AI111">
        <v>530</v>
      </c>
      <c r="AJ111">
        <v>957926.2</v>
      </c>
      <c r="AK111">
        <v>580489</v>
      </c>
      <c r="AL111" s="206"/>
    </row>
    <row r="112" spans="2:38" x14ac:dyDescent="0.25">
      <c r="B112" s="160" t="s">
        <v>1247</v>
      </c>
      <c r="C112" s="108" t="s">
        <v>1246</v>
      </c>
      <c r="D112" s="108" t="s">
        <v>2339</v>
      </c>
      <c r="E112" s="108" t="s">
        <v>2340</v>
      </c>
      <c r="F112" s="108" t="s">
        <v>2341</v>
      </c>
      <c r="G112" s="160" t="s">
        <v>161</v>
      </c>
      <c r="H112" s="109">
        <v>1</v>
      </c>
      <c r="I112" s="109">
        <v>1</v>
      </c>
      <c r="J112" s="109">
        <v>1</v>
      </c>
      <c r="K112" s="109">
        <v>3</v>
      </c>
      <c r="L112">
        <v>20430</v>
      </c>
      <c r="M112">
        <v>20430</v>
      </c>
      <c r="N112">
        <v>118559</v>
      </c>
      <c r="O112">
        <v>96929</v>
      </c>
      <c r="P112">
        <v>239811</v>
      </c>
      <c r="Q112">
        <v>0</v>
      </c>
      <c r="R112">
        <v>0</v>
      </c>
      <c r="S112">
        <v>0</v>
      </c>
      <c r="T112">
        <v>0</v>
      </c>
      <c r="U112">
        <v>0</v>
      </c>
      <c r="V112">
        <v>0</v>
      </c>
      <c r="W112">
        <v>0</v>
      </c>
      <c r="X112">
        <v>0</v>
      </c>
      <c r="Y112">
        <v>0</v>
      </c>
      <c r="Z112">
        <v>0</v>
      </c>
      <c r="AA112">
        <v>0</v>
      </c>
      <c r="AB112">
        <v>0</v>
      </c>
      <c r="AC112">
        <v>0</v>
      </c>
      <c r="AD112">
        <v>19</v>
      </c>
      <c r="AE112">
        <v>20</v>
      </c>
      <c r="AF112">
        <v>20</v>
      </c>
      <c r="AG112">
        <v>21</v>
      </c>
      <c r="AH112">
        <v>20</v>
      </c>
      <c r="AI112">
        <v>22</v>
      </c>
      <c r="AJ112">
        <v>47963</v>
      </c>
      <c r="AK112">
        <v>0</v>
      </c>
      <c r="AL112" s="206"/>
    </row>
    <row r="113" spans="2:38" x14ac:dyDescent="0.25">
      <c r="B113" s="160" t="s">
        <v>1259</v>
      </c>
      <c r="C113" s="108" t="s">
        <v>1258</v>
      </c>
      <c r="D113" s="108" t="s">
        <v>2342</v>
      </c>
      <c r="E113" s="108" t="s">
        <v>2343</v>
      </c>
      <c r="F113" s="108" t="s">
        <v>2344</v>
      </c>
      <c r="G113" s="160" t="s">
        <v>167</v>
      </c>
      <c r="H113" s="109">
        <v>1</v>
      </c>
      <c r="I113" s="109">
        <v>1</v>
      </c>
      <c r="J113" s="109">
        <v>1</v>
      </c>
      <c r="K113" s="109">
        <v>3</v>
      </c>
      <c r="L113">
        <v>933573</v>
      </c>
      <c r="M113">
        <v>933573</v>
      </c>
      <c r="N113">
        <v>3567669</v>
      </c>
      <c r="O113">
        <v>0</v>
      </c>
      <c r="P113">
        <v>7216362</v>
      </c>
      <c r="Q113">
        <v>1353382.77</v>
      </c>
      <c r="R113">
        <v>524454</v>
      </c>
      <c r="S113">
        <v>524454</v>
      </c>
      <c r="T113">
        <v>7216362</v>
      </c>
      <c r="U113">
        <v>1353382.77</v>
      </c>
      <c r="V113">
        <v>4516362</v>
      </c>
      <c r="W113">
        <v>531027.97</v>
      </c>
      <c r="X113">
        <v>0</v>
      </c>
      <c r="Y113">
        <v>0</v>
      </c>
      <c r="Z113">
        <v>0</v>
      </c>
      <c r="AA113">
        <v>0</v>
      </c>
      <c r="AB113">
        <v>2700000</v>
      </c>
      <c r="AC113">
        <v>822354.8</v>
      </c>
      <c r="AD113">
        <v>1409.12</v>
      </c>
      <c r="AE113">
        <v>1431.03</v>
      </c>
      <c r="AF113">
        <v>1431.03</v>
      </c>
      <c r="AG113">
        <v>1497.19</v>
      </c>
      <c r="AH113">
        <v>1452.91</v>
      </c>
      <c r="AI113">
        <v>1466.2</v>
      </c>
      <c r="AJ113">
        <v>1443272.4</v>
      </c>
      <c r="AK113">
        <v>0</v>
      </c>
      <c r="AL113" s="206"/>
    </row>
    <row r="114" spans="2:38" x14ac:dyDescent="0.25">
      <c r="B114" s="160" t="s">
        <v>621</v>
      </c>
      <c r="C114" s="108" t="s">
        <v>620</v>
      </c>
      <c r="D114" s="108" t="s">
        <v>2345</v>
      </c>
      <c r="E114" s="108" t="s">
        <v>2346</v>
      </c>
      <c r="F114" s="108" t="s">
        <v>2347</v>
      </c>
      <c r="G114" s="160" t="s">
        <v>167</v>
      </c>
      <c r="H114" s="109">
        <v>1</v>
      </c>
      <c r="I114" s="109">
        <v>1</v>
      </c>
      <c r="J114" s="109">
        <v>1</v>
      </c>
      <c r="K114" s="109">
        <v>3</v>
      </c>
      <c r="L114">
        <v>305360</v>
      </c>
      <c r="M114">
        <v>305360</v>
      </c>
      <c r="N114">
        <v>1235361</v>
      </c>
      <c r="O114">
        <v>984349.91</v>
      </c>
      <c r="P114">
        <v>2498777</v>
      </c>
      <c r="Q114">
        <v>2013125.9</v>
      </c>
      <c r="R114">
        <v>45741</v>
      </c>
      <c r="S114">
        <v>45741</v>
      </c>
      <c r="T114">
        <v>2691211</v>
      </c>
      <c r="U114">
        <v>1446748.75</v>
      </c>
      <c r="V114">
        <v>138723</v>
      </c>
      <c r="W114">
        <v>68292.070000000007</v>
      </c>
      <c r="X114">
        <v>27744</v>
      </c>
      <c r="Y114">
        <v>12673.32</v>
      </c>
      <c r="Z114">
        <v>27744</v>
      </c>
      <c r="AA114">
        <v>491.36</v>
      </c>
      <c r="AB114">
        <v>2497000</v>
      </c>
      <c r="AC114">
        <v>1365292</v>
      </c>
      <c r="AD114">
        <v>145</v>
      </c>
      <c r="AE114">
        <v>145</v>
      </c>
      <c r="AF114">
        <v>145</v>
      </c>
      <c r="AG114">
        <v>143</v>
      </c>
      <c r="AH114">
        <v>196</v>
      </c>
      <c r="AI114">
        <v>205</v>
      </c>
      <c r="AJ114">
        <v>499755.4</v>
      </c>
      <c r="AK114">
        <v>81456.75</v>
      </c>
      <c r="AL114" s="206"/>
    </row>
    <row r="115" spans="2:38" x14ac:dyDescent="0.25">
      <c r="B115" s="160" t="s">
        <v>997</v>
      </c>
      <c r="C115" s="108" t="s">
        <v>996</v>
      </c>
      <c r="D115" s="108" t="s">
        <v>2348</v>
      </c>
      <c r="E115" s="108" t="s">
        <v>2349</v>
      </c>
      <c r="F115" s="108" t="s">
        <v>2350</v>
      </c>
      <c r="G115" s="160" t="s">
        <v>167</v>
      </c>
      <c r="H115" s="109">
        <v>1</v>
      </c>
      <c r="I115" s="109">
        <v>1</v>
      </c>
      <c r="J115" s="109">
        <v>1</v>
      </c>
      <c r="K115" s="109">
        <v>3</v>
      </c>
      <c r="L115">
        <v>205325</v>
      </c>
      <c r="M115">
        <v>205325</v>
      </c>
      <c r="N115">
        <v>908470</v>
      </c>
      <c r="O115">
        <v>908470</v>
      </c>
      <c r="P115">
        <v>1837571</v>
      </c>
      <c r="Q115">
        <v>1476575.26</v>
      </c>
      <c r="R115">
        <v>58108</v>
      </c>
      <c r="S115">
        <v>58108</v>
      </c>
      <c r="T115">
        <v>142820</v>
      </c>
      <c r="U115">
        <v>22876.16</v>
      </c>
      <c r="V115">
        <v>102014</v>
      </c>
      <c r="W115">
        <v>9274</v>
      </c>
      <c r="X115">
        <v>20403</v>
      </c>
      <c r="Y115">
        <v>1770.97</v>
      </c>
      <c r="Z115">
        <v>20403</v>
      </c>
      <c r="AA115">
        <v>11831.19</v>
      </c>
      <c r="AB115">
        <v>0</v>
      </c>
      <c r="AC115">
        <v>0</v>
      </c>
      <c r="AD115">
        <v>152.5</v>
      </c>
      <c r="AE115">
        <v>163.5</v>
      </c>
      <c r="AF115">
        <v>163.5</v>
      </c>
      <c r="AG115">
        <v>159.5</v>
      </c>
      <c r="AH115">
        <v>162.5</v>
      </c>
      <c r="AI115">
        <v>153.5</v>
      </c>
      <c r="AJ115">
        <v>367514.2</v>
      </c>
      <c r="AK115">
        <v>110792.6</v>
      </c>
      <c r="AL115" s="206"/>
    </row>
    <row r="116" spans="2:38" x14ac:dyDescent="0.25">
      <c r="B116" s="160" t="s">
        <v>951</v>
      </c>
      <c r="C116" s="108" t="s">
        <v>950</v>
      </c>
      <c r="D116" s="108" t="s">
        <v>2351</v>
      </c>
      <c r="E116" s="108" t="s">
        <v>2352</v>
      </c>
      <c r="F116" s="108" t="s">
        <v>2353</v>
      </c>
      <c r="G116" s="160" t="s">
        <v>167</v>
      </c>
      <c r="H116" s="109">
        <v>1</v>
      </c>
      <c r="I116" s="109">
        <v>1</v>
      </c>
      <c r="J116" s="109">
        <v>1</v>
      </c>
      <c r="K116" s="109">
        <v>3</v>
      </c>
      <c r="L116">
        <v>1577243</v>
      </c>
      <c r="M116">
        <v>1562143.58</v>
      </c>
      <c r="N116">
        <v>8618180</v>
      </c>
      <c r="O116">
        <v>7712676.6600000001</v>
      </c>
      <c r="P116">
        <v>17432085</v>
      </c>
      <c r="Q116">
        <v>2559832.96</v>
      </c>
      <c r="R116">
        <v>415374</v>
      </c>
      <c r="S116">
        <v>415374</v>
      </c>
      <c r="T116">
        <v>1354864</v>
      </c>
      <c r="U116">
        <v>0</v>
      </c>
      <c r="V116">
        <v>967760</v>
      </c>
      <c r="W116">
        <v>0</v>
      </c>
      <c r="X116">
        <v>193552</v>
      </c>
      <c r="Y116">
        <v>0</v>
      </c>
      <c r="Z116">
        <v>193552</v>
      </c>
      <c r="AA116">
        <v>0</v>
      </c>
      <c r="AB116">
        <v>0</v>
      </c>
      <c r="AC116">
        <v>0</v>
      </c>
      <c r="AD116">
        <v>966</v>
      </c>
      <c r="AE116">
        <v>980</v>
      </c>
      <c r="AF116">
        <v>980</v>
      </c>
      <c r="AG116">
        <v>1004.6</v>
      </c>
      <c r="AH116">
        <v>1020</v>
      </c>
      <c r="AI116">
        <v>1012.5</v>
      </c>
      <c r="AJ116">
        <v>3513487.09</v>
      </c>
      <c r="AK116">
        <v>1279916.48</v>
      </c>
      <c r="AL116" s="206"/>
    </row>
    <row r="117" spans="2:38" x14ac:dyDescent="0.25">
      <c r="B117" s="160" t="s">
        <v>737</v>
      </c>
      <c r="C117" s="108" t="s">
        <v>736</v>
      </c>
      <c r="D117" s="108" t="s">
        <v>2354</v>
      </c>
      <c r="E117" s="108" t="s">
        <v>2355</v>
      </c>
      <c r="F117" s="108" t="s">
        <v>2356</v>
      </c>
      <c r="G117" s="160" t="s">
        <v>167</v>
      </c>
      <c r="H117" s="109">
        <v>1</v>
      </c>
      <c r="I117" s="109">
        <v>1</v>
      </c>
      <c r="J117" s="109">
        <v>1</v>
      </c>
      <c r="K117" s="109">
        <v>3</v>
      </c>
      <c r="L117">
        <v>188017</v>
      </c>
      <c r="M117">
        <v>188017</v>
      </c>
      <c r="N117">
        <v>835634</v>
      </c>
      <c r="O117">
        <v>585764</v>
      </c>
      <c r="P117">
        <v>1690246</v>
      </c>
      <c r="Q117">
        <v>364019</v>
      </c>
      <c r="R117">
        <v>30557</v>
      </c>
      <c r="S117">
        <v>30557</v>
      </c>
      <c r="T117">
        <v>131371</v>
      </c>
      <c r="U117">
        <v>4298</v>
      </c>
      <c r="V117">
        <v>93837</v>
      </c>
      <c r="W117">
        <v>4298</v>
      </c>
      <c r="X117">
        <v>18767</v>
      </c>
      <c r="Y117">
        <v>0</v>
      </c>
      <c r="Z117">
        <v>18767</v>
      </c>
      <c r="AA117">
        <v>0</v>
      </c>
      <c r="AB117">
        <v>0</v>
      </c>
      <c r="AC117">
        <v>0</v>
      </c>
      <c r="AD117">
        <v>87</v>
      </c>
      <c r="AE117">
        <v>87</v>
      </c>
      <c r="AF117">
        <v>87</v>
      </c>
      <c r="AG117">
        <v>85</v>
      </c>
      <c r="AH117">
        <v>78</v>
      </c>
      <c r="AI117">
        <v>78</v>
      </c>
      <c r="AJ117">
        <v>435600</v>
      </c>
      <c r="AK117">
        <v>4298</v>
      </c>
      <c r="AL117" s="206"/>
    </row>
    <row r="118" spans="2:38" x14ac:dyDescent="0.25">
      <c r="B118" s="160" t="s">
        <v>187</v>
      </c>
      <c r="C118" s="108" t="s">
        <v>186</v>
      </c>
      <c r="D118" s="108" t="s">
        <v>2357</v>
      </c>
      <c r="E118" s="108" t="s">
        <v>2358</v>
      </c>
      <c r="F118" s="108" t="s">
        <v>2359</v>
      </c>
      <c r="G118" s="160" t="s">
        <v>167</v>
      </c>
      <c r="H118" s="109">
        <v>1</v>
      </c>
      <c r="I118" s="109">
        <v>1</v>
      </c>
      <c r="J118" s="109">
        <v>1</v>
      </c>
      <c r="K118" s="109">
        <v>3</v>
      </c>
      <c r="L118">
        <v>344409</v>
      </c>
      <c r="M118">
        <v>344409</v>
      </c>
      <c r="N118">
        <v>1971132</v>
      </c>
      <c r="O118">
        <v>1642054.36</v>
      </c>
      <c r="P118">
        <v>3987029</v>
      </c>
      <c r="Q118">
        <v>474143.5</v>
      </c>
      <c r="R118">
        <v>46456</v>
      </c>
      <c r="S118">
        <v>46456</v>
      </c>
      <c r="T118">
        <v>309882</v>
      </c>
      <c r="U118">
        <v>11085.05</v>
      </c>
      <c r="V118">
        <v>221344</v>
      </c>
      <c r="W118">
        <v>4548.38</v>
      </c>
      <c r="X118">
        <v>44269</v>
      </c>
      <c r="Y118">
        <v>6536.67</v>
      </c>
      <c r="Z118">
        <v>44269</v>
      </c>
      <c r="AA118">
        <v>0</v>
      </c>
      <c r="AB118">
        <v>0</v>
      </c>
      <c r="AC118">
        <v>0</v>
      </c>
      <c r="AD118">
        <v>135</v>
      </c>
      <c r="AE118">
        <v>130</v>
      </c>
      <c r="AF118">
        <v>130</v>
      </c>
      <c r="AG118">
        <v>129</v>
      </c>
      <c r="AH118">
        <v>131</v>
      </c>
      <c r="AI118">
        <v>130</v>
      </c>
      <c r="AJ118">
        <v>797406</v>
      </c>
      <c r="AK118">
        <v>474060.62</v>
      </c>
      <c r="AL118" s="206"/>
    </row>
    <row r="119" spans="2:38" x14ac:dyDescent="0.25">
      <c r="B119" s="160" t="s">
        <v>701</v>
      </c>
      <c r="C119" s="108" t="s">
        <v>700</v>
      </c>
      <c r="D119" s="108" t="s">
        <v>2360</v>
      </c>
      <c r="E119" s="108" t="s">
        <v>2361</v>
      </c>
      <c r="F119" s="108" t="s">
        <v>2362</v>
      </c>
      <c r="G119" s="160" t="s">
        <v>164</v>
      </c>
      <c r="H119" s="109"/>
      <c r="I119" s="109"/>
      <c r="J119" s="109">
        <v>1</v>
      </c>
      <c r="K119" s="109">
        <v>1</v>
      </c>
      <c r="L119">
        <v>0</v>
      </c>
      <c r="M119">
        <v>0</v>
      </c>
      <c r="N119">
        <v>0</v>
      </c>
      <c r="O119">
        <v>0</v>
      </c>
      <c r="P119">
        <v>0</v>
      </c>
      <c r="Q119">
        <v>0</v>
      </c>
      <c r="R119">
        <v>0</v>
      </c>
      <c r="S119">
        <v>0</v>
      </c>
      <c r="T119">
        <v>586789</v>
      </c>
      <c r="U119">
        <v>159284.23000000001</v>
      </c>
      <c r="V119">
        <v>0</v>
      </c>
      <c r="W119">
        <v>0</v>
      </c>
      <c r="X119">
        <v>0</v>
      </c>
      <c r="Y119">
        <v>0</v>
      </c>
      <c r="Z119">
        <v>0</v>
      </c>
      <c r="AA119">
        <v>0</v>
      </c>
      <c r="AB119">
        <v>586789</v>
      </c>
      <c r="AC119">
        <v>159284.23000000001</v>
      </c>
      <c r="AD119">
        <v>85.09</v>
      </c>
      <c r="AE119">
        <v>84.81</v>
      </c>
      <c r="AF119">
        <v>84.81</v>
      </c>
      <c r="AG119">
        <v>101.94</v>
      </c>
      <c r="AH119">
        <v>92.4</v>
      </c>
      <c r="AI119">
        <v>93.46</v>
      </c>
      <c r="AJ119">
        <v>0</v>
      </c>
      <c r="AK119">
        <v>0</v>
      </c>
      <c r="AL119" s="206"/>
    </row>
    <row r="120" spans="2:38" x14ac:dyDescent="0.25">
      <c r="B120" s="160" t="s">
        <v>1291</v>
      </c>
      <c r="C120" s="108" t="s">
        <v>1290</v>
      </c>
      <c r="D120" s="108" t="s">
        <v>2363</v>
      </c>
      <c r="E120" s="108" t="s">
        <v>2364</v>
      </c>
      <c r="F120" s="108" t="s">
        <v>2365</v>
      </c>
      <c r="G120" s="160" t="s">
        <v>174</v>
      </c>
      <c r="H120" s="109"/>
      <c r="I120" s="109"/>
      <c r="J120" s="109">
        <v>1</v>
      </c>
      <c r="K120" s="109">
        <v>1</v>
      </c>
      <c r="L120">
        <v>0</v>
      </c>
      <c r="M120">
        <v>0</v>
      </c>
      <c r="N120">
        <v>0</v>
      </c>
      <c r="O120">
        <v>0</v>
      </c>
      <c r="P120">
        <v>0</v>
      </c>
      <c r="Q120">
        <v>0</v>
      </c>
      <c r="R120">
        <v>0</v>
      </c>
      <c r="S120">
        <v>0</v>
      </c>
      <c r="T120">
        <v>458375</v>
      </c>
      <c r="U120">
        <v>0</v>
      </c>
      <c r="V120">
        <v>0</v>
      </c>
      <c r="W120">
        <v>0</v>
      </c>
      <c r="X120">
        <v>0</v>
      </c>
      <c r="Y120">
        <v>0</v>
      </c>
      <c r="Z120">
        <v>0</v>
      </c>
      <c r="AA120">
        <v>0</v>
      </c>
      <c r="AB120">
        <v>458375</v>
      </c>
      <c r="AC120">
        <v>0</v>
      </c>
      <c r="AD120">
        <v>29</v>
      </c>
      <c r="AE120">
        <v>34</v>
      </c>
      <c r="AF120">
        <v>34</v>
      </c>
      <c r="AG120">
        <v>33</v>
      </c>
      <c r="AH120">
        <v>35</v>
      </c>
      <c r="AI120">
        <v>34.5</v>
      </c>
      <c r="AJ120">
        <v>92000</v>
      </c>
      <c r="AK120">
        <v>0</v>
      </c>
      <c r="AL120" s="206"/>
    </row>
    <row r="121" spans="2:38" x14ac:dyDescent="0.25">
      <c r="B121" s="160" t="s">
        <v>597</v>
      </c>
      <c r="C121" s="108" t="s">
        <v>596</v>
      </c>
      <c r="D121" s="108" t="s">
        <v>2366</v>
      </c>
      <c r="E121" s="108" t="s">
        <v>2367</v>
      </c>
      <c r="F121" s="108" t="s">
        <v>2368</v>
      </c>
      <c r="G121" s="160" t="s">
        <v>161</v>
      </c>
      <c r="H121" s="109">
        <v>1</v>
      </c>
      <c r="I121" s="109">
        <v>1</v>
      </c>
      <c r="J121" s="109">
        <v>1</v>
      </c>
      <c r="K121" s="109">
        <v>3</v>
      </c>
      <c r="L121">
        <v>27185</v>
      </c>
      <c r="M121">
        <v>27185</v>
      </c>
      <c r="N121">
        <v>135582</v>
      </c>
      <c r="O121">
        <v>135582</v>
      </c>
      <c r="P121">
        <v>274242</v>
      </c>
      <c r="Q121">
        <v>99615.09</v>
      </c>
      <c r="R121">
        <v>0</v>
      </c>
      <c r="S121">
        <v>0</v>
      </c>
      <c r="T121">
        <v>21314</v>
      </c>
      <c r="U121">
        <v>18782.32</v>
      </c>
      <c r="V121">
        <v>15224</v>
      </c>
      <c r="W121">
        <v>15224</v>
      </c>
      <c r="X121">
        <v>3045</v>
      </c>
      <c r="Y121">
        <v>513.32000000000005</v>
      </c>
      <c r="Z121">
        <v>3045</v>
      </c>
      <c r="AA121">
        <v>3045</v>
      </c>
      <c r="AB121">
        <v>0</v>
      </c>
      <c r="AC121">
        <v>0</v>
      </c>
      <c r="AD121">
        <v>12.5</v>
      </c>
      <c r="AE121">
        <v>15.2</v>
      </c>
      <c r="AF121">
        <v>15.2</v>
      </c>
      <c r="AG121">
        <v>27.3</v>
      </c>
      <c r="AH121">
        <v>22.5</v>
      </c>
      <c r="AI121">
        <v>41.3</v>
      </c>
      <c r="AJ121">
        <v>54848.4</v>
      </c>
      <c r="AK121">
        <v>99490.09</v>
      </c>
      <c r="AL121" s="206"/>
    </row>
    <row r="122" spans="2:38" x14ac:dyDescent="0.25">
      <c r="B122" s="160" t="s">
        <v>709</v>
      </c>
      <c r="C122" s="108" t="s">
        <v>708</v>
      </c>
      <c r="D122" s="108" t="s">
        <v>2369</v>
      </c>
      <c r="E122" s="108" t="s">
        <v>2370</v>
      </c>
      <c r="F122" s="108" t="s">
        <v>2371</v>
      </c>
      <c r="G122" s="160" t="s">
        <v>174</v>
      </c>
      <c r="H122" s="109"/>
      <c r="I122" s="109"/>
      <c r="J122" s="109">
        <v>1</v>
      </c>
      <c r="K122" s="109">
        <v>1</v>
      </c>
      <c r="L122">
        <v>0</v>
      </c>
      <c r="M122">
        <v>0</v>
      </c>
      <c r="N122">
        <v>0</v>
      </c>
      <c r="O122">
        <v>0</v>
      </c>
      <c r="P122">
        <v>0</v>
      </c>
      <c r="Q122">
        <v>0</v>
      </c>
      <c r="R122">
        <v>0</v>
      </c>
      <c r="S122">
        <v>0</v>
      </c>
      <c r="T122">
        <v>339037</v>
      </c>
      <c r="U122">
        <v>25443.66</v>
      </c>
      <c r="V122">
        <v>0</v>
      </c>
      <c r="W122">
        <v>0</v>
      </c>
      <c r="X122">
        <v>0</v>
      </c>
      <c r="Y122">
        <v>0</v>
      </c>
      <c r="Z122">
        <v>0</v>
      </c>
      <c r="AA122">
        <v>0</v>
      </c>
      <c r="AB122">
        <v>339037</v>
      </c>
      <c r="AC122">
        <v>25443.66</v>
      </c>
      <c r="AD122">
        <v>21.5</v>
      </c>
      <c r="AE122">
        <v>22</v>
      </c>
      <c r="AF122">
        <v>22</v>
      </c>
      <c r="AG122">
        <v>22</v>
      </c>
      <c r="AH122">
        <v>22</v>
      </c>
      <c r="AI122">
        <v>21</v>
      </c>
      <c r="AJ122">
        <v>0</v>
      </c>
      <c r="AK122">
        <v>0</v>
      </c>
      <c r="AL122" s="206"/>
    </row>
    <row r="123" spans="2:38" x14ac:dyDescent="0.25">
      <c r="B123" s="160" t="s">
        <v>989</v>
      </c>
      <c r="C123" s="108" t="s">
        <v>988</v>
      </c>
      <c r="D123" s="108" t="s">
        <v>2372</v>
      </c>
      <c r="E123" s="108" t="s">
        <v>2373</v>
      </c>
      <c r="F123" s="108" t="s">
        <v>2374</v>
      </c>
      <c r="G123" s="160" t="s">
        <v>164</v>
      </c>
      <c r="H123" s="109"/>
      <c r="I123" s="109"/>
      <c r="J123" s="109">
        <v>1</v>
      </c>
      <c r="K123" s="109">
        <v>1</v>
      </c>
      <c r="L123">
        <v>0</v>
      </c>
      <c r="M123">
        <v>0</v>
      </c>
      <c r="N123">
        <v>0</v>
      </c>
      <c r="O123">
        <v>0</v>
      </c>
      <c r="P123">
        <v>0</v>
      </c>
      <c r="Q123">
        <v>0</v>
      </c>
      <c r="R123">
        <v>0</v>
      </c>
      <c r="S123">
        <v>0</v>
      </c>
      <c r="T123">
        <v>939726</v>
      </c>
      <c r="U123">
        <v>114200.21</v>
      </c>
      <c r="V123">
        <v>0</v>
      </c>
      <c r="W123">
        <v>0</v>
      </c>
      <c r="X123">
        <v>0</v>
      </c>
      <c r="Y123">
        <v>0</v>
      </c>
      <c r="Z123">
        <v>0</v>
      </c>
      <c r="AA123">
        <v>0</v>
      </c>
      <c r="AB123">
        <v>939726</v>
      </c>
      <c r="AC123">
        <v>114200.21</v>
      </c>
      <c r="AD123">
        <v>130</v>
      </c>
      <c r="AE123">
        <v>135</v>
      </c>
      <c r="AF123">
        <v>135</v>
      </c>
      <c r="AG123">
        <v>135.5</v>
      </c>
      <c r="AH123">
        <v>144.47999999999999</v>
      </c>
      <c r="AI123">
        <v>153.1</v>
      </c>
      <c r="AJ123">
        <v>0</v>
      </c>
      <c r="AK123">
        <v>0</v>
      </c>
      <c r="AL123" s="206"/>
    </row>
    <row r="124" spans="2:38" x14ac:dyDescent="0.25">
      <c r="B124" s="160" t="s">
        <v>1595</v>
      </c>
      <c r="C124" s="108" t="s">
        <v>1594</v>
      </c>
      <c r="D124" s="108" t="s">
        <v>2375</v>
      </c>
      <c r="E124" s="108" t="s">
        <v>2376</v>
      </c>
      <c r="F124" s="108" t="s">
        <v>2377</v>
      </c>
      <c r="G124" s="160" t="s">
        <v>167</v>
      </c>
      <c r="H124" s="109">
        <v>1</v>
      </c>
      <c r="I124" s="109">
        <v>1</v>
      </c>
      <c r="J124" s="109">
        <v>1</v>
      </c>
      <c r="K124" s="109">
        <v>3</v>
      </c>
      <c r="L124">
        <v>263396</v>
      </c>
      <c r="M124">
        <v>263396</v>
      </c>
      <c r="N124">
        <v>1170650</v>
      </c>
      <c r="O124">
        <v>1170650</v>
      </c>
      <c r="P124">
        <v>2367887</v>
      </c>
      <c r="Q124">
        <v>172825.76</v>
      </c>
      <c r="R124">
        <v>67259</v>
      </c>
      <c r="S124">
        <v>67259</v>
      </c>
      <c r="T124">
        <v>184038</v>
      </c>
      <c r="U124">
        <v>0</v>
      </c>
      <c r="V124">
        <v>131456</v>
      </c>
      <c r="W124">
        <v>0</v>
      </c>
      <c r="X124">
        <v>26291</v>
      </c>
      <c r="Y124">
        <v>0</v>
      </c>
      <c r="Z124">
        <v>26291</v>
      </c>
      <c r="AA124">
        <v>0</v>
      </c>
      <c r="AB124">
        <v>0</v>
      </c>
      <c r="AC124">
        <v>0</v>
      </c>
      <c r="AD124">
        <v>169.5</v>
      </c>
      <c r="AE124">
        <v>173.5</v>
      </c>
      <c r="AF124">
        <v>173.5</v>
      </c>
      <c r="AG124">
        <v>165.5</v>
      </c>
      <c r="AH124">
        <v>170</v>
      </c>
      <c r="AI124">
        <v>174</v>
      </c>
      <c r="AJ124">
        <v>131456</v>
      </c>
      <c r="AK124">
        <v>0</v>
      </c>
      <c r="AL124" s="206"/>
    </row>
    <row r="125" spans="2:38" x14ac:dyDescent="0.25">
      <c r="B125" s="160" t="s">
        <v>543</v>
      </c>
      <c r="C125" s="108" t="s">
        <v>542</v>
      </c>
      <c r="D125" s="108" t="s">
        <v>2378</v>
      </c>
      <c r="E125" s="108" t="s">
        <v>2379</v>
      </c>
      <c r="F125" s="108" t="s">
        <v>2380</v>
      </c>
      <c r="G125" s="160" t="s">
        <v>174</v>
      </c>
      <c r="H125" s="109"/>
      <c r="I125" s="109"/>
      <c r="J125" s="109">
        <v>1</v>
      </c>
      <c r="K125" s="109">
        <v>1</v>
      </c>
      <c r="L125">
        <v>0</v>
      </c>
      <c r="M125">
        <v>0</v>
      </c>
      <c r="N125">
        <v>0</v>
      </c>
      <c r="O125">
        <v>0</v>
      </c>
      <c r="P125">
        <v>0</v>
      </c>
      <c r="Q125">
        <v>0</v>
      </c>
      <c r="R125">
        <v>0</v>
      </c>
      <c r="S125">
        <v>0</v>
      </c>
      <c r="T125">
        <v>771628</v>
      </c>
      <c r="U125">
        <v>313884</v>
      </c>
      <c r="V125">
        <v>0</v>
      </c>
      <c r="W125">
        <v>0</v>
      </c>
      <c r="X125">
        <v>0</v>
      </c>
      <c r="Y125">
        <v>0</v>
      </c>
      <c r="Z125">
        <v>0</v>
      </c>
      <c r="AA125">
        <v>0</v>
      </c>
      <c r="AB125">
        <v>771628</v>
      </c>
      <c r="AC125">
        <v>313884</v>
      </c>
      <c r="AD125">
        <v>43</v>
      </c>
      <c r="AE125">
        <v>41</v>
      </c>
      <c r="AF125">
        <v>41</v>
      </c>
      <c r="AG125">
        <v>42</v>
      </c>
      <c r="AH125">
        <v>41</v>
      </c>
      <c r="AI125">
        <v>37</v>
      </c>
      <c r="AJ125">
        <v>0</v>
      </c>
      <c r="AK125">
        <v>0</v>
      </c>
      <c r="AL125" s="206"/>
    </row>
    <row r="126" spans="2:38" x14ac:dyDescent="0.25">
      <c r="B126" s="160" t="s">
        <v>791</v>
      </c>
      <c r="C126" s="108" t="s">
        <v>790</v>
      </c>
      <c r="D126" s="108" t="s">
        <v>2381</v>
      </c>
      <c r="E126" s="108" t="s">
        <v>2382</v>
      </c>
      <c r="F126" s="108" t="s">
        <v>2383</v>
      </c>
      <c r="G126" s="160" t="s">
        <v>167</v>
      </c>
      <c r="H126" s="109">
        <v>1</v>
      </c>
      <c r="I126" s="109">
        <v>1</v>
      </c>
      <c r="J126" s="109">
        <v>1</v>
      </c>
      <c r="K126" s="109">
        <v>3</v>
      </c>
      <c r="L126">
        <v>586413</v>
      </c>
      <c r="M126">
        <v>586413</v>
      </c>
      <c r="N126">
        <v>2606279</v>
      </c>
      <c r="O126">
        <v>2606279</v>
      </c>
      <c r="P126">
        <v>5271748</v>
      </c>
      <c r="Q126">
        <v>2823471.39</v>
      </c>
      <c r="R126">
        <v>173460</v>
      </c>
      <c r="S126">
        <v>173460</v>
      </c>
      <c r="T126">
        <v>486101</v>
      </c>
      <c r="U126">
        <v>349108</v>
      </c>
      <c r="V126">
        <v>292667</v>
      </c>
      <c r="W126">
        <v>279400</v>
      </c>
      <c r="X126">
        <v>58533</v>
      </c>
      <c r="Y126">
        <v>58533</v>
      </c>
      <c r="Z126">
        <v>58533</v>
      </c>
      <c r="AA126">
        <v>11175</v>
      </c>
      <c r="AB126">
        <v>76368</v>
      </c>
      <c r="AC126">
        <v>0</v>
      </c>
      <c r="AD126">
        <v>451.54</v>
      </c>
      <c r="AE126">
        <v>432.66</v>
      </c>
      <c r="AF126">
        <v>432.66</v>
      </c>
      <c r="AG126">
        <v>432.72</v>
      </c>
      <c r="AH126">
        <v>433.6</v>
      </c>
      <c r="AI126">
        <v>433.6</v>
      </c>
      <c r="AJ126">
        <v>1054350</v>
      </c>
      <c r="AK126">
        <v>349108.3</v>
      </c>
      <c r="AL126" s="206"/>
    </row>
    <row r="127" spans="2:38" x14ac:dyDescent="0.25">
      <c r="B127" s="160" t="s">
        <v>779</v>
      </c>
      <c r="C127" s="108" t="s">
        <v>778</v>
      </c>
      <c r="D127" s="108" t="s">
        <v>2384</v>
      </c>
      <c r="E127" s="108" t="s">
        <v>2385</v>
      </c>
      <c r="F127" s="108" t="s">
        <v>2386</v>
      </c>
      <c r="G127" s="160" t="s">
        <v>167</v>
      </c>
      <c r="H127" s="109">
        <v>1</v>
      </c>
      <c r="I127" s="109">
        <v>1</v>
      </c>
      <c r="J127" s="109">
        <v>1</v>
      </c>
      <c r="K127" s="109">
        <v>3</v>
      </c>
      <c r="L127">
        <v>1903893</v>
      </c>
      <c r="M127">
        <v>1904849.56</v>
      </c>
      <c r="N127">
        <v>11176600</v>
      </c>
      <c r="O127">
        <v>9536005.5199999996</v>
      </c>
      <c r="P127">
        <v>22607027</v>
      </c>
      <c r="Q127">
        <v>2941775.13</v>
      </c>
      <c r="R127">
        <v>282785</v>
      </c>
      <c r="S127">
        <v>275596.67</v>
      </c>
      <c r="T127">
        <v>1948590</v>
      </c>
      <c r="U127">
        <v>1015821.18</v>
      </c>
      <c r="V127">
        <v>1255052</v>
      </c>
      <c r="W127">
        <v>513799.18</v>
      </c>
      <c r="X127">
        <v>251011</v>
      </c>
      <c r="Y127">
        <v>251011</v>
      </c>
      <c r="Z127">
        <v>251011</v>
      </c>
      <c r="AA127">
        <v>251011</v>
      </c>
      <c r="AB127">
        <v>191516</v>
      </c>
      <c r="AC127">
        <v>0</v>
      </c>
      <c r="AD127">
        <v>664.4</v>
      </c>
      <c r="AE127">
        <v>668.4</v>
      </c>
      <c r="AF127">
        <v>668.4</v>
      </c>
      <c r="AG127">
        <v>641.4</v>
      </c>
      <c r="AH127">
        <v>662.4</v>
      </c>
      <c r="AI127">
        <v>670.4</v>
      </c>
      <c r="AJ127">
        <v>4521405.4000000004</v>
      </c>
      <c r="AK127">
        <v>827389.81</v>
      </c>
      <c r="AL127" s="206"/>
    </row>
    <row r="128" spans="2:38" x14ac:dyDescent="0.25">
      <c r="B128" s="160" t="s">
        <v>209</v>
      </c>
      <c r="C128" s="108" t="s">
        <v>208</v>
      </c>
      <c r="D128" s="108" t="s">
        <v>2387</v>
      </c>
      <c r="E128" s="108" t="s">
        <v>2388</v>
      </c>
      <c r="F128" s="108" t="s">
        <v>2389</v>
      </c>
      <c r="G128" s="160" t="s">
        <v>167</v>
      </c>
      <c r="H128" s="109">
        <v>1</v>
      </c>
      <c r="I128" s="109">
        <v>1</v>
      </c>
      <c r="J128" s="109">
        <v>1</v>
      </c>
      <c r="K128" s="109">
        <v>3</v>
      </c>
      <c r="L128">
        <v>418787</v>
      </c>
      <c r="M128">
        <v>418787</v>
      </c>
      <c r="N128">
        <v>1761639</v>
      </c>
      <c r="O128">
        <v>1635185.38</v>
      </c>
      <c r="P128">
        <v>3563286</v>
      </c>
      <c r="Q128">
        <v>414131.76</v>
      </c>
      <c r="R128">
        <v>42086</v>
      </c>
      <c r="S128">
        <v>42086</v>
      </c>
      <c r="T128">
        <v>276948</v>
      </c>
      <c r="U128">
        <v>19918.080000000002</v>
      </c>
      <c r="V128">
        <v>197820</v>
      </c>
      <c r="W128">
        <v>0</v>
      </c>
      <c r="X128">
        <v>39564</v>
      </c>
      <c r="Y128">
        <v>19918.080000000002</v>
      </c>
      <c r="Z128">
        <v>39564</v>
      </c>
      <c r="AA128">
        <v>0</v>
      </c>
      <c r="AB128">
        <v>0</v>
      </c>
      <c r="AC128">
        <v>0</v>
      </c>
      <c r="AD128">
        <v>126</v>
      </c>
      <c r="AE128">
        <v>125</v>
      </c>
      <c r="AF128">
        <v>125</v>
      </c>
      <c r="AG128">
        <v>118</v>
      </c>
      <c r="AH128">
        <v>119</v>
      </c>
      <c r="AI128">
        <v>120</v>
      </c>
      <c r="AJ128">
        <v>712657.2</v>
      </c>
      <c r="AK128">
        <v>14344.36</v>
      </c>
      <c r="AL128" s="206"/>
    </row>
    <row r="129" spans="2:38" x14ac:dyDescent="0.25">
      <c r="B129" s="160" t="s">
        <v>1505</v>
      </c>
      <c r="C129" s="108" t="s">
        <v>1504</v>
      </c>
      <c r="D129" s="108" t="s">
        <v>4455</v>
      </c>
      <c r="E129" s="108" t="s">
        <v>4455</v>
      </c>
      <c r="F129" s="108" t="s">
        <v>4455</v>
      </c>
      <c r="G129" s="160" t="s">
        <v>161</v>
      </c>
      <c r="H129" s="109">
        <v>1</v>
      </c>
      <c r="I129" s="109"/>
      <c r="J129" s="109">
        <v>1</v>
      </c>
      <c r="K129" s="109">
        <v>2</v>
      </c>
      <c r="L129" t="s">
        <v>2045</v>
      </c>
      <c r="M129" t="s">
        <v>2045</v>
      </c>
      <c r="N129" t="s">
        <v>2045</v>
      </c>
      <c r="O129" t="s">
        <v>2045</v>
      </c>
      <c r="P129" t="s">
        <v>2045</v>
      </c>
      <c r="Q129" t="s">
        <v>2045</v>
      </c>
      <c r="R129" t="s">
        <v>2045</v>
      </c>
      <c r="S129" t="s">
        <v>2045</v>
      </c>
      <c r="T129" t="s">
        <v>2045</v>
      </c>
      <c r="U129" t="s">
        <v>2045</v>
      </c>
      <c r="V129" t="s">
        <v>2045</v>
      </c>
      <c r="W129" t="s">
        <v>2045</v>
      </c>
      <c r="X129" t="s">
        <v>2045</v>
      </c>
      <c r="Y129" t="s">
        <v>2045</v>
      </c>
      <c r="Z129" t="s">
        <v>2045</v>
      </c>
      <c r="AA129" t="s">
        <v>2045</v>
      </c>
      <c r="AB129" t="s">
        <v>2045</v>
      </c>
      <c r="AC129" t="s">
        <v>2045</v>
      </c>
      <c r="AD129" t="s">
        <v>4452</v>
      </c>
      <c r="AE129" t="s">
        <v>4452</v>
      </c>
      <c r="AF129" t="s">
        <v>4452</v>
      </c>
      <c r="AG129" t="s">
        <v>4452</v>
      </c>
      <c r="AH129" t="s">
        <v>4452</v>
      </c>
      <c r="AI129" t="s">
        <v>4452</v>
      </c>
      <c r="AJ129" t="s">
        <v>2045</v>
      </c>
      <c r="AK129" t="s">
        <v>2045</v>
      </c>
      <c r="AL129" s="206"/>
    </row>
    <row r="130" spans="2:38" x14ac:dyDescent="0.25">
      <c r="B130" s="160" t="s">
        <v>280</v>
      </c>
      <c r="C130" s="108" t="s">
        <v>279</v>
      </c>
      <c r="D130" s="108" t="s">
        <v>2390</v>
      </c>
      <c r="E130" s="108" t="s">
        <v>2391</v>
      </c>
      <c r="F130" s="108" t="s">
        <v>2392</v>
      </c>
      <c r="G130" s="160" t="s">
        <v>167</v>
      </c>
      <c r="H130" s="109">
        <v>1</v>
      </c>
      <c r="I130" s="109">
        <v>1</v>
      </c>
      <c r="J130" s="109">
        <v>1</v>
      </c>
      <c r="K130" s="109">
        <v>3</v>
      </c>
      <c r="L130">
        <v>292307</v>
      </c>
      <c r="M130">
        <v>292307</v>
      </c>
      <c r="N130">
        <v>1336240</v>
      </c>
      <c r="O130">
        <v>1336240</v>
      </c>
      <c r="P130">
        <v>2702826</v>
      </c>
      <c r="Q130">
        <v>177977</v>
      </c>
      <c r="R130">
        <v>96825</v>
      </c>
      <c r="S130">
        <v>96825</v>
      </c>
      <c r="T130">
        <v>210070</v>
      </c>
      <c r="U130">
        <v>32008.85</v>
      </c>
      <c r="V130">
        <v>150050</v>
      </c>
      <c r="W130">
        <v>0</v>
      </c>
      <c r="X130">
        <v>30010</v>
      </c>
      <c r="Y130">
        <v>30010</v>
      </c>
      <c r="Z130">
        <v>30010</v>
      </c>
      <c r="AA130">
        <v>1998.85</v>
      </c>
      <c r="AB130">
        <v>0</v>
      </c>
      <c r="AC130">
        <v>0</v>
      </c>
      <c r="AD130">
        <v>281.01</v>
      </c>
      <c r="AE130">
        <v>272.01</v>
      </c>
      <c r="AF130">
        <v>272.01</v>
      </c>
      <c r="AG130">
        <v>264</v>
      </c>
      <c r="AH130">
        <v>269</v>
      </c>
      <c r="AI130">
        <v>256</v>
      </c>
      <c r="AJ130">
        <v>540565.19999999995</v>
      </c>
      <c r="AK130">
        <v>32010</v>
      </c>
      <c r="AL130" s="206"/>
    </row>
    <row r="131" spans="2:38" x14ac:dyDescent="0.25">
      <c r="B131" s="160" t="s">
        <v>211</v>
      </c>
      <c r="C131" s="108" t="s">
        <v>210</v>
      </c>
      <c r="D131" s="108" t="s">
        <v>2393</v>
      </c>
      <c r="E131" s="108" t="s">
        <v>2394</v>
      </c>
      <c r="F131" s="108" t="s">
        <v>2395</v>
      </c>
      <c r="G131" s="160" t="s">
        <v>167</v>
      </c>
      <c r="H131" s="109">
        <v>1</v>
      </c>
      <c r="I131" s="109">
        <v>1</v>
      </c>
      <c r="J131" s="109">
        <v>1</v>
      </c>
      <c r="K131" s="109">
        <v>3</v>
      </c>
      <c r="L131">
        <v>129634</v>
      </c>
      <c r="M131">
        <v>129634</v>
      </c>
      <c r="N131">
        <v>576149</v>
      </c>
      <c r="O131">
        <v>576149</v>
      </c>
      <c r="P131">
        <v>1165383</v>
      </c>
      <c r="Q131">
        <v>334659.51</v>
      </c>
      <c r="R131">
        <v>34198</v>
      </c>
      <c r="S131">
        <v>34198</v>
      </c>
      <c r="T131">
        <v>112850</v>
      </c>
      <c r="U131">
        <v>8207.2800000000007</v>
      </c>
      <c r="V131">
        <v>64698</v>
      </c>
      <c r="W131">
        <v>4705.32</v>
      </c>
      <c r="X131">
        <v>12939</v>
      </c>
      <c r="Y131">
        <v>941</v>
      </c>
      <c r="Z131">
        <v>12939</v>
      </c>
      <c r="AA131">
        <v>941.04</v>
      </c>
      <c r="AB131">
        <v>22274</v>
      </c>
      <c r="AC131">
        <v>1619.92</v>
      </c>
      <c r="AD131">
        <v>91</v>
      </c>
      <c r="AE131">
        <v>91</v>
      </c>
      <c r="AF131">
        <v>91</v>
      </c>
      <c r="AG131">
        <v>87</v>
      </c>
      <c r="AH131">
        <v>90</v>
      </c>
      <c r="AI131">
        <v>91</v>
      </c>
      <c r="AJ131">
        <v>233077</v>
      </c>
      <c r="AK131">
        <v>0</v>
      </c>
      <c r="AL131" s="206"/>
    </row>
    <row r="132" spans="2:38" x14ac:dyDescent="0.25">
      <c r="B132" s="160" t="s">
        <v>1293</v>
      </c>
      <c r="C132" s="108" t="s">
        <v>1292</v>
      </c>
      <c r="D132" s="108" t="s">
        <v>2396</v>
      </c>
      <c r="E132" s="108" t="s">
        <v>2397</v>
      </c>
      <c r="F132" s="108" t="s">
        <v>2398</v>
      </c>
      <c r="G132" s="160" t="s">
        <v>167</v>
      </c>
      <c r="H132" s="109">
        <v>1</v>
      </c>
      <c r="I132" s="109">
        <v>1</v>
      </c>
      <c r="J132" s="109">
        <v>1</v>
      </c>
      <c r="K132" s="109">
        <v>3</v>
      </c>
      <c r="L132">
        <v>387882</v>
      </c>
      <c r="M132">
        <v>387882</v>
      </c>
      <c r="N132">
        <v>1943192</v>
      </c>
      <c r="O132">
        <v>1517589.22</v>
      </c>
      <c r="P132">
        <v>3930515</v>
      </c>
      <c r="Q132">
        <v>0</v>
      </c>
      <c r="R132">
        <v>125870</v>
      </c>
      <c r="S132">
        <v>125870</v>
      </c>
      <c r="T132">
        <v>368575</v>
      </c>
      <c r="U132">
        <v>38456.879999999997</v>
      </c>
      <c r="V132">
        <v>218207</v>
      </c>
      <c r="W132">
        <v>0</v>
      </c>
      <c r="X132">
        <v>43641</v>
      </c>
      <c r="Y132">
        <v>0</v>
      </c>
      <c r="Z132">
        <v>43641</v>
      </c>
      <c r="AA132">
        <v>0</v>
      </c>
      <c r="AB132">
        <v>63086</v>
      </c>
      <c r="AC132">
        <v>38456.879999999997</v>
      </c>
      <c r="AD132">
        <v>435.2</v>
      </c>
      <c r="AE132">
        <v>439.2</v>
      </c>
      <c r="AF132">
        <v>439.2</v>
      </c>
      <c r="AG132">
        <v>420</v>
      </c>
      <c r="AH132">
        <v>410</v>
      </c>
      <c r="AI132">
        <v>414</v>
      </c>
      <c r="AJ132">
        <v>786103</v>
      </c>
      <c r="AK132">
        <v>0</v>
      </c>
      <c r="AL132" s="206"/>
    </row>
    <row r="133" spans="2:38" x14ac:dyDescent="0.25">
      <c r="B133" s="160" t="s">
        <v>1405</v>
      </c>
      <c r="C133" s="108" t="s">
        <v>1404</v>
      </c>
      <c r="D133" s="108" t="s">
        <v>2399</v>
      </c>
      <c r="E133" s="108" t="s">
        <v>2400</v>
      </c>
      <c r="F133" s="108" t="s">
        <v>2401</v>
      </c>
      <c r="G133" s="160" t="s">
        <v>161</v>
      </c>
      <c r="H133" s="109">
        <v>1</v>
      </c>
      <c r="I133" s="109">
        <v>1</v>
      </c>
      <c r="J133" s="109">
        <v>1</v>
      </c>
      <c r="K133" s="109">
        <v>3</v>
      </c>
      <c r="L133">
        <v>307691</v>
      </c>
      <c r="M133">
        <v>307691</v>
      </c>
      <c r="N133">
        <v>1413132</v>
      </c>
      <c r="O133">
        <v>1068613.03</v>
      </c>
      <c r="P133">
        <v>2858357</v>
      </c>
      <c r="Q133">
        <v>800022.52</v>
      </c>
      <c r="R133">
        <v>0</v>
      </c>
      <c r="S133">
        <v>0</v>
      </c>
      <c r="T133">
        <v>222158</v>
      </c>
      <c r="U133">
        <v>119143.39</v>
      </c>
      <c r="V133">
        <v>158684</v>
      </c>
      <c r="W133">
        <v>87406.39</v>
      </c>
      <c r="X133">
        <v>31737</v>
      </c>
      <c r="Y133">
        <v>0</v>
      </c>
      <c r="Z133">
        <v>31737</v>
      </c>
      <c r="AA133">
        <v>31737</v>
      </c>
      <c r="AB133">
        <v>0</v>
      </c>
      <c r="AC133">
        <v>0</v>
      </c>
      <c r="AD133">
        <v>45</v>
      </c>
      <c r="AE133">
        <v>45</v>
      </c>
      <c r="AF133">
        <v>45</v>
      </c>
      <c r="AG133">
        <v>42</v>
      </c>
      <c r="AH133">
        <v>52</v>
      </c>
      <c r="AI133">
        <v>67.5</v>
      </c>
      <c r="AJ133">
        <v>682896.22</v>
      </c>
      <c r="AK133">
        <v>100963.09</v>
      </c>
      <c r="AL133" s="206"/>
    </row>
    <row r="134" spans="2:38" x14ac:dyDescent="0.25">
      <c r="B134" s="160" t="s">
        <v>1393</v>
      </c>
      <c r="C134" s="108" t="s">
        <v>1392</v>
      </c>
      <c r="D134" s="108" t="s">
        <v>2402</v>
      </c>
      <c r="E134" s="108" t="s">
        <v>2403</v>
      </c>
      <c r="F134" s="108" t="s">
        <v>2404</v>
      </c>
      <c r="G134" s="160" t="s">
        <v>161</v>
      </c>
      <c r="H134" s="109">
        <v>1</v>
      </c>
      <c r="I134" s="109">
        <v>1</v>
      </c>
      <c r="J134" s="109">
        <v>1</v>
      </c>
      <c r="K134" s="109">
        <v>3</v>
      </c>
      <c r="L134">
        <v>2516446</v>
      </c>
      <c r="M134">
        <v>2516446</v>
      </c>
      <c r="N134">
        <v>11184210</v>
      </c>
      <c r="O134">
        <v>11184210</v>
      </c>
      <c r="P134">
        <v>22622420</v>
      </c>
      <c r="Q134">
        <v>12164471.92</v>
      </c>
      <c r="R134">
        <v>0</v>
      </c>
      <c r="S134">
        <v>0</v>
      </c>
      <c r="T134">
        <v>1758270</v>
      </c>
      <c r="U134">
        <v>1030838.84</v>
      </c>
      <c r="V134">
        <v>1255908</v>
      </c>
      <c r="W134">
        <v>760986.44</v>
      </c>
      <c r="X134">
        <v>251181</v>
      </c>
      <c r="Y134">
        <v>46902.7</v>
      </c>
      <c r="Z134">
        <v>251181</v>
      </c>
      <c r="AA134">
        <v>222949.7</v>
      </c>
      <c r="AB134">
        <v>0</v>
      </c>
      <c r="AC134">
        <v>0</v>
      </c>
      <c r="AD134">
        <v>301.85000000000002</v>
      </c>
      <c r="AE134">
        <v>312.5</v>
      </c>
      <c r="AF134">
        <v>312.5</v>
      </c>
      <c r="AG134">
        <v>343</v>
      </c>
      <c r="AH134">
        <v>331</v>
      </c>
      <c r="AI134">
        <v>292</v>
      </c>
      <c r="AJ134">
        <v>4768031</v>
      </c>
      <c r="AK134">
        <v>1311443.05</v>
      </c>
      <c r="AL134" s="206"/>
    </row>
    <row r="135" spans="2:38" x14ac:dyDescent="0.25">
      <c r="B135" s="160" t="s">
        <v>1341</v>
      </c>
      <c r="C135" s="108" t="s">
        <v>1340</v>
      </c>
      <c r="D135" s="108" t="s">
        <v>2405</v>
      </c>
      <c r="E135" s="108" t="s">
        <v>2406</v>
      </c>
      <c r="F135" s="108" t="s">
        <v>2407</v>
      </c>
      <c r="G135" s="160" t="s">
        <v>164</v>
      </c>
      <c r="H135" s="109"/>
      <c r="I135" s="109"/>
      <c r="J135" s="109">
        <v>1</v>
      </c>
      <c r="K135" s="109">
        <v>1</v>
      </c>
      <c r="L135">
        <v>0</v>
      </c>
      <c r="M135">
        <v>0</v>
      </c>
      <c r="N135">
        <v>0</v>
      </c>
      <c r="O135">
        <v>0</v>
      </c>
      <c r="P135">
        <v>0</v>
      </c>
      <c r="Q135">
        <v>0</v>
      </c>
      <c r="R135">
        <v>0</v>
      </c>
      <c r="S135">
        <v>0</v>
      </c>
      <c r="T135">
        <v>937369</v>
      </c>
      <c r="U135">
        <v>2447</v>
      </c>
      <c r="V135">
        <v>0</v>
      </c>
      <c r="W135">
        <v>0</v>
      </c>
      <c r="X135">
        <v>0</v>
      </c>
      <c r="Y135">
        <v>0</v>
      </c>
      <c r="Z135">
        <v>0</v>
      </c>
      <c r="AA135">
        <v>0</v>
      </c>
      <c r="AB135">
        <v>937369</v>
      </c>
      <c r="AC135">
        <v>2447</v>
      </c>
      <c r="AD135">
        <v>508.29</v>
      </c>
      <c r="AE135">
        <v>513.39</v>
      </c>
      <c r="AF135">
        <v>513.39</v>
      </c>
      <c r="AG135">
        <v>527.64</v>
      </c>
      <c r="AH135">
        <v>531.30999999999995</v>
      </c>
      <c r="AI135">
        <v>579.1</v>
      </c>
      <c r="AJ135">
        <v>0</v>
      </c>
      <c r="AK135">
        <v>0</v>
      </c>
      <c r="AL135" s="206"/>
    </row>
    <row r="136" spans="2:38" x14ac:dyDescent="0.25">
      <c r="B136" s="160" t="s">
        <v>1351</v>
      </c>
      <c r="C136" s="108" t="s">
        <v>1350</v>
      </c>
      <c r="D136" s="108" t="s">
        <v>2405</v>
      </c>
      <c r="E136" s="108" t="s">
        <v>2408</v>
      </c>
      <c r="F136" s="108" t="s">
        <v>2407</v>
      </c>
      <c r="G136" s="160" t="s">
        <v>174</v>
      </c>
      <c r="H136" s="109"/>
      <c r="I136" s="109"/>
      <c r="J136" s="109">
        <v>1</v>
      </c>
      <c r="K136" s="109">
        <v>1</v>
      </c>
      <c r="L136">
        <v>0</v>
      </c>
      <c r="M136">
        <v>0</v>
      </c>
      <c r="N136">
        <v>0</v>
      </c>
      <c r="O136">
        <v>0</v>
      </c>
      <c r="P136">
        <v>0</v>
      </c>
      <c r="Q136">
        <v>0</v>
      </c>
      <c r="R136">
        <v>0</v>
      </c>
      <c r="S136">
        <v>0</v>
      </c>
      <c r="T136">
        <v>1378813</v>
      </c>
      <c r="U136">
        <v>456299.41</v>
      </c>
      <c r="V136">
        <v>0</v>
      </c>
      <c r="W136">
        <v>0</v>
      </c>
      <c r="X136">
        <v>0</v>
      </c>
      <c r="Y136">
        <v>0</v>
      </c>
      <c r="Z136">
        <v>0</v>
      </c>
      <c r="AA136">
        <v>0</v>
      </c>
      <c r="AB136">
        <v>1378813</v>
      </c>
      <c r="AC136">
        <v>456299.41</v>
      </c>
      <c r="AD136">
        <v>96</v>
      </c>
      <c r="AE136">
        <v>98.01</v>
      </c>
      <c r="AF136">
        <v>98.01</v>
      </c>
      <c r="AG136">
        <v>101</v>
      </c>
      <c r="AH136">
        <v>102.59</v>
      </c>
      <c r="AI136">
        <v>112</v>
      </c>
      <c r="AJ136">
        <v>0</v>
      </c>
      <c r="AK136">
        <v>0</v>
      </c>
      <c r="AL136" s="206"/>
    </row>
    <row r="137" spans="2:38" x14ac:dyDescent="0.25">
      <c r="B137" s="160" t="s">
        <v>1387</v>
      </c>
      <c r="C137" s="108" t="s">
        <v>1386</v>
      </c>
      <c r="D137" s="108" t="s">
        <v>2409</v>
      </c>
      <c r="E137" s="108" t="s">
        <v>2410</v>
      </c>
      <c r="F137" s="108" t="s">
        <v>4368</v>
      </c>
      <c r="G137" s="160" t="s">
        <v>167</v>
      </c>
      <c r="H137" s="109">
        <v>1</v>
      </c>
      <c r="I137" s="109">
        <v>1</v>
      </c>
      <c r="J137" s="109">
        <v>1</v>
      </c>
      <c r="K137" s="109">
        <v>3</v>
      </c>
      <c r="L137">
        <v>2383903</v>
      </c>
      <c r="M137">
        <v>2341124.23</v>
      </c>
      <c r="N137">
        <v>9656862</v>
      </c>
      <c r="O137">
        <v>996219.9</v>
      </c>
      <c r="P137">
        <v>19533038</v>
      </c>
      <c r="Q137">
        <v>73919.41</v>
      </c>
      <c r="R137">
        <v>196563</v>
      </c>
      <c r="S137">
        <v>196563</v>
      </c>
      <c r="T137">
        <v>1714718</v>
      </c>
      <c r="U137">
        <v>515857.16</v>
      </c>
      <c r="V137">
        <v>1084397</v>
      </c>
      <c r="W137">
        <v>93110.62</v>
      </c>
      <c r="X137">
        <v>216879</v>
      </c>
      <c r="Y137">
        <v>9304.5400000000009</v>
      </c>
      <c r="Z137">
        <v>216879</v>
      </c>
      <c r="AA137">
        <v>216879</v>
      </c>
      <c r="AB137">
        <v>196563</v>
      </c>
      <c r="AC137">
        <v>196563</v>
      </c>
      <c r="AD137">
        <v>269</v>
      </c>
      <c r="AE137">
        <v>245</v>
      </c>
      <c r="AF137">
        <v>245</v>
      </c>
      <c r="AG137">
        <v>243</v>
      </c>
      <c r="AH137">
        <v>238</v>
      </c>
      <c r="AI137">
        <v>421</v>
      </c>
      <c r="AJ137">
        <v>3949000</v>
      </c>
      <c r="AK137">
        <v>44906.59</v>
      </c>
      <c r="AL137" s="206"/>
    </row>
    <row r="138" spans="2:38" x14ac:dyDescent="0.25">
      <c r="B138" s="160" t="s">
        <v>587</v>
      </c>
      <c r="C138" s="108" t="s">
        <v>586</v>
      </c>
      <c r="D138" s="108" t="s">
        <v>2411</v>
      </c>
      <c r="E138" s="108" t="s">
        <v>2412</v>
      </c>
      <c r="F138" s="108" t="s">
        <v>2413</v>
      </c>
      <c r="G138" s="160" t="s">
        <v>167</v>
      </c>
      <c r="H138" s="109">
        <v>1</v>
      </c>
      <c r="I138" s="109">
        <v>1</v>
      </c>
      <c r="J138" s="109">
        <v>1</v>
      </c>
      <c r="K138" s="109">
        <v>3</v>
      </c>
      <c r="L138">
        <v>316133</v>
      </c>
      <c r="M138">
        <v>316133</v>
      </c>
      <c r="N138">
        <v>1405037</v>
      </c>
      <c r="O138">
        <v>931549.9</v>
      </c>
      <c r="P138">
        <v>2841983</v>
      </c>
      <c r="Q138">
        <v>194564.03</v>
      </c>
      <c r="R138">
        <v>34093</v>
      </c>
      <c r="S138">
        <v>34093</v>
      </c>
      <c r="T138">
        <v>220886</v>
      </c>
      <c r="U138">
        <v>7276.02</v>
      </c>
      <c r="V138">
        <v>157776</v>
      </c>
      <c r="W138">
        <v>0</v>
      </c>
      <c r="X138">
        <v>31555</v>
      </c>
      <c r="Y138">
        <v>7276.02</v>
      </c>
      <c r="Z138">
        <v>31555</v>
      </c>
      <c r="AA138">
        <v>0</v>
      </c>
      <c r="AB138">
        <v>0</v>
      </c>
      <c r="AC138">
        <v>0</v>
      </c>
      <c r="AD138">
        <v>119.5</v>
      </c>
      <c r="AE138">
        <v>118.5</v>
      </c>
      <c r="AF138">
        <v>118.5</v>
      </c>
      <c r="AG138">
        <v>117.5</v>
      </c>
      <c r="AH138">
        <v>116.5</v>
      </c>
      <c r="AI138">
        <v>119</v>
      </c>
      <c r="AJ138">
        <v>616565.96</v>
      </c>
      <c r="AK138">
        <v>194564.03</v>
      </c>
      <c r="AL138" s="206"/>
    </row>
    <row r="139" spans="2:38" x14ac:dyDescent="0.25">
      <c r="B139" s="160" t="s">
        <v>1389</v>
      </c>
      <c r="C139" s="108" t="s">
        <v>1388</v>
      </c>
      <c r="D139" s="108" t="s">
        <v>2414</v>
      </c>
      <c r="E139" s="108" t="s">
        <v>2415</v>
      </c>
      <c r="F139" s="108" t="s">
        <v>2416</v>
      </c>
      <c r="G139" s="160" t="s">
        <v>167</v>
      </c>
      <c r="H139" s="109">
        <v>1</v>
      </c>
      <c r="I139" s="109">
        <v>1</v>
      </c>
      <c r="J139" s="109">
        <v>1</v>
      </c>
      <c r="K139" s="109">
        <v>3</v>
      </c>
      <c r="L139">
        <v>737769</v>
      </c>
      <c r="M139">
        <v>737769</v>
      </c>
      <c r="N139">
        <v>3278975</v>
      </c>
      <c r="O139">
        <v>1887534.2</v>
      </c>
      <c r="P139">
        <v>6632418</v>
      </c>
      <c r="Q139">
        <v>5049590.21</v>
      </c>
      <c r="R139">
        <v>101702</v>
      </c>
      <c r="S139">
        <v>101702</v>
      </c>
      <c r="T139">
        <v>598635</v>
      </c>
      <c r="U139">
        <v>62763.09</v>
      </c>
      <c r="V139">
        <v>368206</v>
      </c>
      <c r="W139">
        <v>32368.799999999999</v>
      </c>
      <c r="X139">
        <v>73641</v>
      </c>
      <c r="Y139">
        <v>8394.2900000000009</v>
      </c>
      <c r="Z139">
        <v>73641</v>
      </c>
      <c r="AA139">
        <v>22000</v>
      </c>
      <c r="AB139">
        <v>83147</v>
      </c>
      <c r="AC139">
        <v>0</v>
      </c>
      <c r="AD139">
        <v>302.60000000000002</v>
      </c>
      <c r="AE139">
        <v>316.7</v>
      </c>
      <c r="AF139">
        <v>316.7</v>
      </c>
      <c r="AG139">
        <v>310.7</v>
      </c>
      <c r="AH139">
        <v>314.7</v>
      </c>
      <c r="AI139">
        <v>292</v>
      </c>
      <c r="AJ139">
        <v>2096484</v>
      </c>
      <c r="AK139">
        <v>756315.79</v>
      </c>
      <c r="AL139" s="206"/>
    </row>
    <row r="140" spans="2:38" x14ac:dyDescent="0.25">
      <c r="B140" s="160" t="s">
        <v>1728</v>
      </c>
      <c r="C140" s="108" t="s">
        <v>1727</v>
      </c>
      <c r="D140" s="108" t="s">
        <v>2417</v>
      </c>
      <c r="E140" s="108" t="s">
        <v>4354</v>
      </c>
      <c r="F140" s="108" t="s">
        <v>2418</v>
      </c>
      <c r="G140" s="160" t="s">
        <v>1720</v>
      </c>
      <c r="H140" s="109"/>
      <c r="I140" s="109"/>
      <c r="J140" s="109">
        <v>1</v>
      </c>
      <c r="K140" s="109">
        <v>1</v>
      </c>
      <c r="L140">
        <v>0</v>
      </c>
      <c r="M140">
        <v>0</v>
      </c>
      <c r="N140">
        <v>0</v>
      </c>
      <c r="O140">
        <v>0</v>
      </c>
      <c r="P140">
        <v>0</v>
      </c>
      <c r="Q140">
        <v>0</v>
      </c>
      <c r="R140">
        <v>0</v>
      </c>
      <c r="S140">
        <v>0</v>
      </c>
      <c r="T140">
        <v>530739</v>
      </c>
      <c r="U140">
        <v>64915.92</v>
      </c>
      <c r="V140">
        <v>0</v>
      </c>
      <c r="W140">
        <v>0</v>
      </c>
      <c r="X140">
        <v>0</v>
      </c>
      <c r="Y140">
        <v>0</v>
      </c>
      <c r="Z140">
        <v>0</v>
      </c>
      <c r="AA140">
        <v>0</v>
      </c>
      <c r="AB140">
        <v>530739</v>
      </c>
      <c r="AC140">
        <v>64915.92</v>
      </c>
      <c r="AD140">
        <v>161.93</v>
      </c>
      <c r="AE140">
        <v>171.9</v>
      </c>
      <c r="AF140">
        <v>171.45</v>
      </c>
      <c r="AG140">
        <v>140.12</v>
      </c>
      <c r="AH140">
        <v>131.24</v>
      </c>
      <c r="AI140">
        <v>138.27000000000001</v>
      </c>
      <c r="AJ140">
        <v>106148</v>
      </c>
      <c r="AK140">
        <v>64915.92</v>
      </c>
      <c r="AL140" s="206"/>
    </row>
    <row r="141" spans="2:38" x14ac:dyDescent="0.25">
      <c r="B141" s="160" t="s">
        <v>1503</v>
      </c>
      <c r="C141" s="108" t="s">
        <v>1502</v>
      </c>
      <c r="D141" s="108" t="s">
        <v>2419</v>
      </c>
      <c r="E141" s="108" t="s">
        <v>2420</v>
      </c>
      <c r="F141" s="108" t="s">
        <v>2421</v>
      </c>
      <c r="G141" s="160" t="s">
        <v>161</v>
      </c>
      <c r="H141" s="109">
        <v>1</v>
      </c>
      <c r="I141" s="109">
        <v>1</v>
      </c>
      <c r="J141" s="109">
        <v>1</v>
      </c>
      <c r="K141" s="109">
        <v>3</v>
      </c>
      <c r="L141">
        <v>642409</v>
      </c>
      <c r="M141">
        <v>642409</v>
      </c>
      <c r="N141">
        <v>3177020</v>
      </c>
      <c r="O141">
        <v>1317536.6299999999</v>
      </c>
      <c r="P141">
        <v>6426191</v>
      </c>
      <c r="Q141">
        <v>780881.96</v>
      </c>
      <c r="R141">
        <v>0</v>
      </c>
      <c r="S141">
        <v>0</v>
      </c>
      <c r="T141">
        <v>499460</v>
      </c>
      <c r="U141">
        <v>0</v>
      </c>
      <c r="V141">
        <v>356758</v>
      </c>
      <c r="W141">
        <v>0</v>
      </c>
      <c r="X141">
        <v>71351</v>
      </c>
      <c r="Y141">
        <v>0</v>
      </c>
      <c r="Z141">
        <v>71351</v>
      </c>
      <c r="AA141">
        <v>0</v>
      </c>
      <c r="AB141">
        <v>0</v>
      </c>
      <c r="AC141">
        <v>0</v>
      </c>
      <c r="AD141">
        <v>60.4</v>
      </c>
      <c r="AE141">
        <v>62.4</v>
      </c>
      <c r="AF141">
        <v>62.4</v>
      </c>
      <c r="AG141">
        <v>63.4</v>
      </c>
      <c r="AH141">
        <v>66</v>
      </c>
      <c r="AI141">
        <v>73.8</v>
      </c>
      <c r="AJ141">
        <v>1285238.2</v>
      </c>
      <c r="AK141">
        <v>0</v>
      </c>
      <c r="AL141" s="206"/>
    </row>
    <row r="142" spans="2:38" x14ac:dyDescent="0.25">
      <c r="B142" s="160" t="s">
        <v>1758</v>
      </c>
      <c r="C142" s="108" t="s">
        <v>1757</v>
      </c>
      <c r="D142" s="108" t="s">
        <v>2422</v>
      </c>
      <c r="E142" s="108" t="s">
        <v>4354</v>
      </c>
      <c r="F142" s="108" t="s">
        <v>2423</v>
      </c>
      <c r="G142" s="160" t="s">
        <v>1720</v>
      </c>
      <c r="H142" s="109"/>
      <c r="I142" s="109"/>
      <c r="J142" s="109">
        <v>1</v>
      </c>
      <c r="K142" s="109">
        <v>1</v>
      </c>
      <c r="L142">
        <v>0</v>
      </c>
      <c r="M142">
        <v>0</v>
      </c>
      <c r="N142">
        <v>0</v>
      </c>
      <c r="O142">
        <v>0</v>
      </c>
      <c r="P142">
        <v>0</v>
      </c>
      <c r="Q142">
        <v>0</v>
      </c>
      <c r="R142">
        <v>0</v>
      </c>
      <c r="S142">
        <v>0</v>
      </c>
      <c r="T142">
        <v>281278</v>
      </c>
      <c r="U142">
        <v>62500</v>
      </c>
      <c r="V142">
        <v>0</v>
      </c>
      <c r="W142">
        <v>0</v>
      </c>
      <c r="X142">
        <v>0</v>
      </c>
      <c r="Y142">
        <v>0</v>
      </c>
      <c r="Z142">
        <v>0</v>
      </c>
      <c r="AA142">
        <v>0</v>
      </c>
      <c r="AB142">
        <v>281278</v>
      </c>
      <c r="AC142">
        <v>62500</v>
      </c>
      <c r="AD142">
        <v>0</v>
      </c>
      <c r="AE142">
        <v>111.84</v>
      </c>
      <c r="AF142">
        <v>112.09</v>
      </c>
      <c r="AG142">
        <v>115.34</v>
      </c>
      <c r="AH142">
        <v>92.94</v>
      </c>
      <c r="AI142">
        <v>89.68</v>
      </c>
      <c r="AJ142">
        <v>0</v>
      </c>
      <c r="AK142">
        <v>0</v>
      </c>
      <c r="AL142" s="206"/>
    </row>
    <row r="143" spans="2:38" x14ac:dyDescent="0.25">
      <c r="B143" s="160" t="s">
        <v>1223</v>
      </c>
      <c r="C143" s="108" t="s">
        <v>1222</v>
      </c>
      <c r="D143" s="108" t="s">
        <v>2424</v>
      </c>
      <c r="E143" s="108" t="s">
        <v>2425</v>
      </c>
      <c r="F143" s="108" t="s">
        <v>2426</v>
      </c>
      <c r="G143" s="160" t="s">
        <v>161</v>
      </c>
      <c r="H143" s="109">
        <v>1</v>
      </c>
      <c r="I143" s="109">
        <v>1</v>
      </c>
      <c r="J143" s="109">
        <v>1</v>
      </c>
      <c r="K143" s="109">
        <v>3</v>
      </c>
      <c r="L143">
        <v>51803</v>
      </c>
      <c r="M143">
        <v>51803</v>
      </c>
      <c r="N143">
        <v>258792</v>
      </c>
      <c r="O143">
        <v>258792</v>
      </c>
      <c r="P143">
        <v>523461</v>
      </c>
      <c r="Q143">
        <v>30054.85</v>
      </c>
      <c r="R143">
        <v>0</v>
      </c>
      <c r="S143">
        <v>0</v>
      </c>
      <c r="T143">
        <v>40684</v>
      </c>
      <c r="U143">
        <v>0</v>
      </c>
      <c r="V143">
        <v>29060</v>
      </c>
      <c r="W143">
        <v>0</v>
      </c>
      <c r="X143">
        <v>5812</v>
      </c>
      <c r="Y143">
        <v>0</v>
      </c>
      <c r="Z143">
        <v>5812</v>
      </c>
      <c r="AA143">
        <v>0</v>
      </c>
      <c r="AB143">
        <v>0</v>
      </c>
      <c r="AC143">
        <v>0</v>
      </c>
      <c r="AD143">
        <v>30.6</v>
      </c>
      <c r="AE143">
        <v>37.6</v>
      </c>
      <c r="AF143">
        <v>37.6</v>
      </c>
      <c r="AG143">
        <v>36</v>
      </c>
      <c r="AH143">
        <v>44</v>
      </c>
      <c r="AI143">
        <v>34</v>
      </c>
      <c r="AJ143">
        <v>0</v>
      </c>
      <c r="AK143">
        <v>0</v>
      </c>
      <c r="AL143" s="206"/>
    </row>
    <row r="144" spans="2:38" x14ac:dyDescent="0.25">
      <c r="B144" s="160" t="s">
        <v>233</v>
      </c>
      <c r="C144" s="108" t="s">
        <v>232</v>
      </c>
      <c r="D144" s="108" t="s">
        <v>2427</v>
      </c>
      <c r="E144" s="108" t="s">
        <v>2428</v>
      </c>
      <c r="F144" s="108" t="s">
        <v>2429</v>
      </c>
      <c r="G144" s="160" t="s">
        <v>161</v>
      </c>
      <c r="H144" s="109">
        <v>1</v>
      </c>
      <c r="I144" s="109">
        <v>1</v>
      </c>
      <c r="J144" s="109">
        <v>1</v>
      </c>
      <c r="K144" s="109">
        <v>3</v>
      </c>
      <c r="L144">
        <v>217488</v>
      </c>
      <c r="M144">
        <v>196181.4</v>
      </c>
      <c r="N144">
        <v>966613</v>
      </c>
      <c r="O144">
        <v>349998.13</v>
      </c>
      <c r="P144">
        <v>1955179</v>
      </c>
      <c r="Q144">
        <v>43261.48</v>
      </c>
      <c r="R144">
        <v>0</v>
      </c>
      <c r="S144">
        <v>0</v>
      </c>
      <c r="T144">
        <v>0</v>
      </c>
      <c r="U144">
        <v>0</v>
      </c>
      <c r="V144">
        <v>0</v>
      </c>
      <c r="W144">
        <v>0</v>
      </c>
      <c r="X144">
        <v>0</v>
      </c>
      <c r="Y144">
        <v>0</v>
      </c>
      <c r="Z144">
        <v>0</v>
      </c>
      <c r="AA144">
        <v>0</v>
      </c>
      <c r="AB144">
        <v>0</v>
      </c>
      <c r="AC144">
        <v>0</v>
      </c>
      <c r="AD144">
        <v>62</v>
      </c>
      <c r="AE144">
        <v>60</v>
      </c>
      <c r="AF144">
        <v>60</v>
      </c>
      <c r="AG144">
        <v>75</v>
      </c>
      <c r="AH144">
        <v>71</v>
      </c>
      <c r="AI144">
        <v>67</v>
      </c>
      <c r="AJ144">
        <v>391035.8</v>
      </c>
      <c r="AK144">
        <v>15566.5</v>
      </c>
      <c r="AL144" s="206"/>
    </row>
    <row r="145" spans="2:38" x14ac:dyDescent="0.25">
      <c r="B145" s="160" t="s">
        <v>457</v>
      </c>
      <c r="C145" s="108" t="s">
        <v>456</v>
      </c>
      <c r="D145" s="108" t="s">
        <v>2430</v>
      </c>
      <c r="E145" s="108" t="s">
        <v>2431</v>
      </c>
      <c r="F145" s="108" t="s">
        <v>2432</v>
      </c>
      <c r="G145" s="160" t="s">
        <v>246</v>
      </c>
      <c r="H145" s="109"/>
      <c r="I145" s="109"/>
      <c r="J145" s="109">
        <v>1</v>
      </c>
      <c r="K145" s="109">
        <v>1</v>
      </c>
      <c r="L145">
        <v>0</v>
      </c>
      <c r="M145">
        <v>0</v>
      </c>
      <c r="N145">
        <v>0</v>
      </c>
      <c r="O145">
        <v>0</v>
      </c>
      <c r="P145">
        <v>0</v>
      </c>
      <c r="Q145">
        <v>0</v>
      </c>
      <c r="R145">
        <v>0</v>
      </c>
      <c r="S145">
        <v>0</v>
      </c>
      <c r="T145">
        <v>720313</v>
      </c>
      <c r="U145">
        <v>0</v>
      </c>
      <c r="V145">
        <v>0</v>
      </c>
      <c r="W145">
        <v>0</v>
      </c>
      <c r="X145">
        <v>0</v>
      </c>
      <c r="Y145">
        <v>0</v>
      </c>
      <c r="Z145">
        <v>0</v>
      </c>
      <c r="AA145">
        <v>0</v>
      </c>
      <c r="AB145">
        <v>720313</v>
      </c>
      <c r="AC145">
        <v>0</v>
      </c>
      <c r="AD145">
        <v>0</v>
      </c>
      <c r="AE145">
        <v>0</v>
      </c>
      <c r="AF145">
        <v>0</v>
      </c>
      <c r="AG145">
        <v>0</v>
      </c>
      <c r="AH145">
        <v>0</v>
      </c>
      <c r="AI145">
        <v>0</v>
      </c>
      <c r="AJ145">
        <v>0</v>
      </c>
      <c r="AK145">
        <v>0</v>
      </c>
      <c r="AL145" s="206"/>
    </row>
    <row r="146" spans="2:38" x14ac:dyDescent="0.25">
      <c r="B146" s="160" t="s">
        <v>282</v>
      </c>
      <c r="C146" s="108" t="s">
        <v>281</v>
      </c>
      <c r="D146" s="108" t="s">
        <v>2433</v>
      </c>
      <c r="E146" s="108" t="s">
        <v>2434</v>
      </c>
      <c r="F146" s="108" t="s">
        <v>2435</v>
      </c>
      <c r="G146" s="160" t="s">
        <v>167</v>
      </c>
      <c r="H146" s="109">
        <v>1</v>
      </c>
      <c r="I146" s="109">
        <v>1</v>
      </c>
      <c r="J146" s="109">
        <v>1</v>
      </c>
      <c r="K146" s="109">
        <v>3</v>
      </c>
      <c r="L146">
        <v>533425</v>
      </c>
      <c r="M146">
        <v>520028.4</v>
      </c>
      <c r="N146">
        <v>2452516</v>
      </c>
      <c r="O146">
        <v>1233060.1200000001</v>
      </c>
      <c r="P146">
        <v>4960730</v>
      </c>
      <c r="Q146">
        <v>407485.96</v>
      </c>
      <c r="R146">
        <v>30277</v>
      </c>
      <c r="S146">
        <v>30277</v>
      </c>
      <c r="T146">
        <v>476177</v>
      </c>
      <c r="U146">
        <v>15000</v>
      </c>
      <c r="V146">
        <v>275400</v>
      </c>
      <c r="W146">
        <v>0</v>
      </c>
      <c r="X146">
        <v>55080</v>
      </c>
      <c r="Y146">
        <v>15000</v>
      </c>
      <c r="Z146">
        <v>55080</v>
      </c>
      <c r="AA146">
        <v>0</v>
      </c>
      <c r="AB146">
        <v>90617</v>
      </c>
      <c r="AC146">
        <v>0</v>
      </c>
      <c r="AD146">
        <v>94.86</v>
      </c>
      <c r="AE146">
        <v>88.96</v>
      </c>
      <c r="AF146">
        <v>88.96</v>
      </c>
      <c r="AG146">
        <v>83.96</v>
      </c>
      <c r="AH146">
        <v>75.959999999999994</v>
      </c>
      <c r="AI146">
        <v>87.87</v>
      </c>
      <c r="AJ146">
        <v>992152</v>
      </c>
      <c r="AK146">
        <v>63927.839999999997</v>
      </c>
      <c r="AL146" s="206"/>
    </row>
    <row r="147" spans="2:38" x14ac:dyDescent="0.25">
      <c r="B147" s="160" t="s">
        <v>499</v>
      </c>
      <c r="C147" s="108" t="s">
        <v>498</v>
      </c>
      <c r="D147" s="108" t="s">
        <v>2436</v>
      </c>
      <c r="E147" s="108" t="s">
        <v>2437</v>
      </c>
      <c r="F147" s="108" t="s">
        <v>2438</v>
      </c>
      <c r="G147" s="160" t="s">
        <v>167</v>
      </c>
      <c r="H147" s="109">
        <v>1</v>
      </c>
      <c r="I147" s="109">
        <v>1</v>
      </c>
      <c r="J147" s="109">
        <v>1</v>
      </c>
      <c r="K147" s="109">
        <v>3</v>
      </c>
      <c r="L147">
        <v>288404</v>
      </c>
      <c r="M147">
        <v>288404</v>
      </c>
      <c r="N147">
        <v>1183835</v>
      </c>
      <c r="O147">
        <v>738100.29</v>
      </c>
      <c r="P147">
        <v>2394557</v>
      </c>
      <c r="Q147">
        <v>110971.74</v>
      </c>
      <c r="R147">
        <v>20741</v>
      </c>
      <c r="S147">
        <v>20741</v>
      </c>
      <c r="T147">
        <v>186111</v>
      </c>
      <c r="U147">
        <v>0</v>
      </c>
      <c r="V147">
        <v>132937</v>
      </c>
      <c r="W147">
        <v>0</v>
      </c>
      <c r="X147">
        <v>26587</v>
      </c>
      <c r="Y147">
        <v>0</v>
      </c>
      <c r="Z147">
        <v>26587</v>
      </c>
      <c r="AA147">
        <v>0</v>
      </c>
      <c r="AB147">
        <v>0</v>
      </c>
      <c r="AC147">
        <v>0</v>
      </c>
      <c r="AD147">
        <v>70.19</v>
      </c>
      <c r="AE147">
        <v>71.19</v>
      </c>
      <c r="AF147">
        <v>71.19</v>
      </c>
      <c r="AG147">
        <v>69.900000000000006</v>
      </c>
      <c r="AH147">
        <v>70.3</v>
      </c>
      <c r="AI147">
        <v>71.099999999999994</v>
      </c>
      <c r="AJ147">
        <v>508000</v>
      </c>
      <c r="AK147">
        <v>30036.84</v>
      </c>
      <c r="AL147" s="206"/>
    </row>
    <row r="148" spans="2:38" x14ac:dyDescent="0.25">
      <c r="B148" s="160" t="s">
        <v>501</v>
      </c>
      <c r="C148" s="108" t="s">
        <v>500</v>
      </c>
      <c r="D148" s="108" t="s">
        <v>2439</v>
      </c>
      <c r="E148" s="108" t="s">
        <v>2440</v>
      </c>
      <c r="F148" s="108" t="s">
        <v>2441</v>
      </c>
      <c r="G148" s="160" t="s">
        <v>174</v>
      </c>
      <c r="H148" s="109"/>
      <c r="I148" s="109"/>
      <c r="J148" s="109">
        <v>1</v>
      </c>
      <c r="K148" s="109">
        <v>1</v>
      </c>
      <c r="L148">
        <v>0</v>
      </c>
      <c r="M148">
        <v>0</v>
      </c>
      <c r="N148">
        <v>0</v>
      </c>
      <c r="O148">
        <v>0</v>
      </c>
      <c r="P148">
        <v>0</v>
      </c>
      <c r="Q148">
        <v>0</v>
      </c>
      <c r="R148">
        <v>0</v>
      </c>
      <c r="S148">
        <v>0</v>
      </c>
      <c r="T148">
        <v>31025</v>
      </c>
      <c r="U148">
        <v>0</v>
      </c>
      <c r="V148">
        <v>0</v>
      </c>
      <c r="W148">
        <v>0</v>
      </c>
      <c r="X148">
        <v>0</v>
      </c>
      <c r="Y148">
        <v>0</v>
      </c>
      <c r="Z148">
        <v>0</v>
      </c>
      <c r="AA148">
        <v>0</v>
      </c>
      <c r="AB148">
        <v>31025</v>
      </c>
      <c r="AC148">
        <v>0</v>
      </c>
      <c r="AD148">
        <v>14</v>
      </c>
      <c r="AE148">
        <v>14</v>
      </c>
      <c r="AF148">
        <v>14</v>
      </c>
      <c r="AG148">
        <v>14</v>
      </c>
      <c r="AH148">
        <v>13</v>
      </c>
      <c r="AI148">
        <v>13</v>
      </c>
      <c r="AJ148">
        <v>0</v>
      </c>
      <c r="AK148">
        <v>0</v>
      </c>
      <c r="AL148" s="206"/>
    </row>
    <row r="149" spans="2:38" x14ac:dyDescent="0.25">
      <c r="B149" s="160" t="s">
        <v>503</v>
      </c>
      <c r="C149" s="108" t="s">
        <v>502</v>
      </c>
      <c r="D149" s="108" t="s">
        <v>2442</v>
      </c>
      <c r="E149" s="108" t="s">
        <v>2443</v>
      </c>
      <c r="F149" s="108" t="s">
        <v>2444</v>
      </c>
      <c r="G149" s="160" t="s">
        <v>167</v>
      </c>
      <c r="H149" s="109">
        <v>1</v>
      </c>
      <c r="I149" s="109">
        <v>1</v>
      </c>
      <c r="J149" s="109">
        <v>1</v>
      </c>
      <c r="K149" s="109">
        <v>3</v>
      </c>
      <c r="L149">
        <v>225687</v>
      </c>
      <c r="M149">
        <v>225687</v>
      </c>
      <c r="N149">
        <v>888868</v>
      </c>
      <c r="O149">
        <v>888868</v>
      </c>
      <c r="P149">
        <v>1797923</v>
      </c>
      <c r="Q149">
        <v>1385204.11</v>
      </c>
      <c r="R149">
        <v>22156</v>
      </c>
      <c r="S149">
        <v>22156</v>
      </c>
      <c r="T149">
        <v>139739</v>
      </c>
      <c r="U149">
        <v>0</v>
      </c>
      <c r="V149">
        <v>99813</v>
      </c>
      <c r="W149">
        <v>0</v>
      </c>
      <c r="X149">
        <v>19963</v>
      </c>
      <c r="Y149">
        <v>0</v>
      </c>
      <c r="Z149">
        <v>19963</v>
      </c>
      <c r="AA149">
        <v>0</v>
      </c>
      <c r="AB149">
        <v>0</v>
      </c>
      <c r="AC149">
        <v>0</v>
      </c>
      <c r="AD149">
        <v>84</v>
      </c>
      <c r="AE149">
        <v>80</v>
      </c>
      <c r="AF149">
        <v>80</v>
      </c>
      <c r="AG149">
        <v>80</v>
      </c>
      <c r="AH149">
        <v>120.79</v>
      </c>
      <c r="AI149">
        <v>119.8</v>
      </c>
      <c r="AJ149">
        <v>401375.28</v>
      </c>
      <c r="AK149">
        <v>378319.81</v>
      </c>
      <c r="AL149" s="206"/>
    </row>
    <row r="150" spans="2:38" x14ac:dyDescent="0.25">
      <c r="B150" s="160" t="s">
        <v>1807</v>
      </c>
      <c r="C150" s="108" t="s">
        <v>1806</v>
      </c>
      <c r="D150" s="108" t="s">
        <v>4455</v>
      </c>
      <c r="E150" s="108" t="s">
        <v>4455</v>
      </c>
      <c r="F150" s="108" t="s">
        <v>4455</v>
      </c>
      <c r="G150" s="160" t="s">
        <v>1720</v>
      </c>
      <c r="H150" s="109"/>
      <c r="I150" s="109"/>
      <c r="J150" s="109">
        <v>1</v>
      </c>
      <c r="K150" s="109">
        <v>1</v>
      </c>
      <c r="L150">
        <v>0</v>
      </c>
      <c r="M150">
        <v>0</v>
      </c>
      <c r="N150">
        <v>0</v>
      </c>
      <c r="O150">
        <v>0</v>
      </c>
      <c r="P150">
        <v>0</v>
      </c>
      <c r="Q150">
        <v>0</v>
      </c>
      <c r="R150">
        <v>0</v>
      </c>
      <c r="S150">
        <v>0</v>
      </c>
      <c r="T150">
        <v>20236</v>
      </c>
      <c r="U150">
        <v>0</v>
      </c>
      <c r="V150">
        <v>0</v>
      </c>
      <c r="W150">
        <v>0</v>
      </c>
      <c r="X150">
        <v>0</v>
      </c>
      <c r="Y150">
        <v>0</v>
      </c>
      <c r="Z150">
        <v>0</v>
      </c>
      <c r="AA150">
        <v>0</v>
      </c>
      <c r="AB150">
        <v>20236</v>
      </c>
      <c r="AC150">
        <v>0</v>
      </c>
      <c r="AD150">
        <v>0</v>
      </c>
      <c r="AE150">
        <v>0</v>
      </c>
      <c r="AF150">
        <v>0</v>
      </c>
      <c r="AG150">
        <v>0</v>
      </c>
      <c r="AH150">
        <v>0</v>
      </c>
      <c r="AI150">
        <v>21</v>
      </c>
      <c r="AJ150">
        <v>0</v>
      </c>
      <c r="AK150">
        <v>0</v>
      </c>
      <c r="AL150" s="206"/>
    </row>
    <row r="151" spans="2:38" x14ac:dyDescent="0.25">
      <c r="B151" s="160" t="s">
        <v>605</v>
      </c>
      <c r="C151" s="108" t="s">
        <v>604</v>
      </c>
      <c r="D151" s="108" t="s">
        <v>2445</v>
      </c>
      <c r="E151" s="108" t="s">
        <v>2446</v>
      </c>
      <c r="F151" s="108" t="s">
        <v>2447</v>
      </c>
      <c r="G151" s="160" t="s">
        <v>167</v>
      </c>
      <c r="H151" s="109">
        <v>1</v>
      </c>
      <c r="I151" s="109">
        <v>1</v>
      </c>
      <c r="J151" s="109">
        <v>1</v>
      </c>
      <c r="K151" s="109">
        <v>3</v>
      </c>
      <c r="L151">
        <v>287112</v>
      </c>
      <c r="M151">
        <v>287112</v>
      </c>
      <c r="N151">
        <v>1163046</v>
      </c>
      <c r="O151">
        <v>843632</v>
      </c>
      <c r="P151">
        <v>2352506</v>
      </c>
      <c r="Q151">
        <v>729493</v>
      </c>
      <c r="R151">
        <v>23068</v>
      </c>
      <c r="S151">
        <v>23068</v>
      </c>
      <c r="T151">
        <v>182922</v>
      </c>
      <c r="U151">
        <v>182922</v>
      </c>
      <c r="V151">
        <v>130682</v>
      </c>
      <c r="W151">
        <v>130682</v>
      </c>
      <c r="X151">
        <v>26120</v>
      </c>
      <c r="Y151">
        <v>26120</v>
      </c>
      <c r="Z151">
        <v>26120</v>
      </c>
      <c r="AA151">
        <v>26120</v>
      </c>
      <c r="AB151">
        <v>0</v>
      </c>
      <c r="AC151">
        <v>0</v>
      </c>
      <c r="AD151">
        <v>68</v>
      </c>
      <c r="AE151">
        <v>68</v>
      </c>
      <c r="AF151">
        <v>68</v>
      </c>
      <c r="AG151">
        <v>70</v>
      </c>
      <c r="AH151">
        <v>69</v>
      </c>
      <c r="AI151">
        <v>72</v>
      </c>
      <c r="AJ151">
        <v>760533</v>
      </c>
      <c r="AK151">
        <v>121210</v>
      </c>
      <c r="AL151" s="206"/>
    </row>
    <row r="152" spans="2:38" x14ac:dyDescent="0.25">
      <c r="B152" s="160" t="s">
        <v>715</v>
      </c>
      <c r="C152" s="108" t="s">
        <v>714</v>
      </c>
      <c r="D152" s="108" t="s">
        <v>2448</v>
      </c>
      <c r="E152" s="108" t="s">
        <v>2449</v>
      </c>
      <c r="F152" s="108" t="s">
        <v>2450</v>
      </c>
      <c r="G152" s="160" t="s">
        <v>167</v>
      </c>
      <c r="H152" s="109">
        <v>1</v>
      </c>
      <c r="I152" s="109">
        <v>1</v>
      </c>
      <c r="J152" s="109">
        <v>1</v>
      </c>
      <c r="K152" s="109">
        <v>3</v>
      </c>
      <c r="L152">
        <v>671687</v>
      </c>
      <c r="M152">
        <v>671687</v>
      </c>
      <c r="N152">
        <v>3414850</v>
      </c>
      <c r="O152">
        <v>2649109.9900000002</v>
      </c>
      <c r="P152">
        <v>6907253</v>
      </c>
      <c r="Q152">
        <v>169028.95</v>
      </c>
      <c r="R152">
        <v>58362</v>
      </c>
      <c r="S152">
        <v>58362</v>
      </c>
      <c r="T152">
        <v>536849</v>
      </c>
      <c r="U152">
        <v>456427</v>
      </c>
      <c r="V152">
        <v>383463</v>
      </c>
      <c r="W152">
        <v>383463</v>
      </c>
      <c r="X152">
        <v>76693</v>
      </c>
      <c r="Y152">
        <v>44442.720000000001</v>
      </c>
      <c r="Z152">
        <v>76693</v>
      </c>
      <c r="AA152">
        <v>28521.279999999999</v>
      </c>
      <c r="AB152">
        <v>0</v>
      </c>
      <c r="AC152">
        <v>0</v>
      </c>
      <c r="AD152">
        <v>199</v>
      </c>
      <c r="AE152">
        <v>197</v>
      </c>
      <c r="AF152">
        <v>197</v>
      </c>
      <c r="AG152">
        <v>196</v>
      </c>
      <c r="AH152">
        <v>212</v>
      </c>
      <c r="AI152">
        <v>209.92</v>
      </c>
      <c r="AJ152">
        <v>1652000</v>
      </c>
      <c r="AK152">
        <v>0</v>
      </c>
      <c r="AL152" s="206"/>
    </row>
    <row r="153" spans="2:38" x14ac:dyDescent="0.25">
      <c r="B153" s="160" t="s">
        <v>717</v>
      </c>
      <c r="C153" s="108" t="s">
        <v>716</v>
      </c>
      <c r="D153" s="108" t="s">
        <v>2451</v>
      </c>
      <c r="E153" s="108" t="s">
        <v>2452</v>
      </c>
      <c r="F153" s="108" t="s">
        <v>2453</v>
      </c>
      <c r="G153" s="160" t="s">
        <v>174</v>
      </c>
      <c r="H153" s="109"/>
      <c r="I153" s="109"/>
      <c r="J153" s="109">
        <v>1</v>
      </c>
      <c r="K153" s="109">
        <v>1</v>
      </c>
      <c r="L153">
        <v>0</v>
      </c>
      <c r="M153">
        <v>0</v>
      </c>
      <c r="N153">
        <v>0</v>
      </c>
      <c r="O153">
        <v>0</v>
      </c>
      <c r="P153">
        <v>0</v>
      </c>
      <c r="Q153">
        <v>0</v>
      </c>
      <c r="R153">
        <v>0</v>
      </c>
      <c r="S153">
        <v>0</v>
      </c>
      <c r="T153">
        <v>351303</v>
      </c>
      <c r="U153">
        <v>0</v>
      </c>
      <c r="V153">
        <v>0</v>
      </c>
      <c r="W153">
        <v>0</v>
      </c>
      <c r="X153">
        <v>0</v>
      </c>
      <c r="Y153">
        <v>0</v>
      </c>
      <c r="Z153">
        <v>0</v>
      </c>
      <c r="AA153">
        <v>0</v>
      </c>
      <c r="AB153">
        <v>351303</v>
      </c>
      <c r="AC153">
        <v>0</v>
      </c>
      <c r="AD153">
        <v>21</v>
      </c>
      <c r="AE153">
        <v>22</v>
      </c>
      <c r="AF153">
        <v>22</v>
      </c>
      <c r="AG153">
        <v>23</v>
      </c>
      <c r="AH153">
        <v>23</v>
      </c>
      <c r="AI153">
        <v>22</v>
      </c>
      <c r="AJ153">
        <v>0</v>
      </c>
      <c r="AK153">
        <v>0</v>
      </c>
      <c r="AL153" s="206"/>
    </row>
    <row r="154" spans="2:38" x14ac:dyDescent="0.25">
      <c r="B154" s="160" t="s">
        <v>1353</v>
      </c>
      <c r="C154" s="108" t="s">
        <v>1352</v>
      </c>
      <c r="D154" s="108" t="s">
        <v>2454</v>
      </c>
      <c r="E154" s="108" t="s">
        <v>2455</v>
      </c>
      <c r="F154" s="108" t="s">
        <v>2456</v>
      </c>
      <c r="G154" s="160" t="s">
        <v>167</v>
      </c>
      <c r="H154" s="109">
        <v>1</v>
      </c>
      <c r="I154" s="109">
        <v>1</v>
      </c>
      <c r="J154" s="109">
        <v>1</v>
      </c>
      <c r="K154" s="109">
        <v>3</v>
      </c>
      <c r="L154">
        <v>1346239</v>
      </c>
      <c r="M154">
        <v>1346239</v>
      </c>
      <c r="N154">
        <v>6915330</v>
      </c>
      <c r="O154">
        <v>5070066.09</v>
      </c>
      <c r="P154">
        <v>13987713</v>
      </c>
      <c r="Q154">
        <v>1405162.87</v>
      </c>
      <c r="R154">
        <v>267717</v>
      </c>
      <c r="S154">
        <v>267717</v>
      </c>
      <c r="T154">
        <v>1440177</v>
      </c>
      <c r="U154">
        <v>219724.61</v>
      </c>
      <c r="V154">
        <v>776542</v>
      </c>
      <c r="W154">
        <v>2500</v>
      </c>
      <c r="X154">
        <v>155309</v>
      </c>
      <c r="Y154">
        <v>10554.61</v>
      </c>
      <c r="Z154">
        <v>155309</v>
      </c>
      <c r="AA154">
        <v>155309</v>
      </c>
      <c r="AB154">
        <v>353017</v>
      </c>
      <c r="AC154">
        <v>51361</v>
      </c>
      <c r="AD154">
        <v>498</v>
      </c>
      <c r="AE154">
        <v>491.5</v>
      </c>
      <c r="AF154">
        <v>491.5</v>
      </c>
      <c r="AG154">
        <v>435</v>
      </c>
      <c r="AH154">
        <v>435.7</v>
      </c>
      <c r="AI154">
        <v>446.2</v>
      </c>
      <c r="AJ154">
        <v>2797543</v>
      </c>
      <c r="AK154">
        <v>27162.87</v>
      </c>
      <c r="AL154" s="206"/>
    </row>
    <row r="155" spans="2:38" x14ac:dyDescent="0.25">
      <c r="B155" s="160" t="s">
        <v>827</v>
      </c>
      <c r="C155" s="108" t="s">
        <v>826</v>
      </c>
      <c r="D155" s="108" t="s">
        <v>2457</v>
      </c>
      <c r="E155" s="108" t="s">
        <v>2458</v>
      </c>
      <c r="F155" s="108" t="s">
        <v>2459</v>
      </c>
      <c r="G155" s="160" t="s">
        <v>167</v>
      </c>
      <c r="H155" s="109">
        <v>1</v>
      </c>
      <c r="I155" s="109">
        <v>1</v>
      </c>
      <c r="J155" s="109">
        <v>1</v>
      </c>
      <c r="K155" s="109">
        <v>3</v>
      </c>
      <c r="L155">
        <v>343513</v>
      </c>
      <c r="M155">
        <v>343513</v>
      </c>
      <c r="N155">
        <v>1312740</v>
      </c>
      <c r="O155">
        <v>1281796</v>
      </c>
      <c r="P155">
        <v>2655293</v>
      </c>
      <c r="Q155">
        <v>763128</v>
      </c>
      <c r="R155">
        <v>90362</v>
      </c>
      <c r="S155">
        <v>90362</v>
      </c>
      <c r="T155">
        <v>206375</v>
      </c>
      <c r="U155">
        <v>92806</v>
      </c>
      <c r="V155">
        <v>147411</v>
      </c>
      <c r="W155">
        <v>76654</v>
      </c>
      <c r="X155">
        <v>29482</v>
      </c>
      <c r="Y155">
        <v>589</v>
      </c>
      <c r="Z155">
        <v>29482</v>
      </c>
      <c r="AA155">
        <v>15563</v>
      </c>
      <c r="AB155">
        <v>0</v>
      </c>
      <c r="AC155">
        <v>0</v>
      </c>
      <c r="AD155">
        <v>252.85</v>
      </c>
      <c r="AE155">
        <v>252.41</v>
      </c>
      <c r="AF155">
        <v>252.41</v>
      </c>
      <c r="AG155">
        <v>251</v>
      </c>
      <c r="AH155">
        <v>255.55</v>
      </c>
      <c r="AI155">
        <v>254</v>
      </c>
      <c r="AJ155">
        <v>531059</v>
      </c>
      <c r="AK155">
        <v>128973</v>
      </c>
      <c r="AL155" s="206"/>
    </row>
    <row r="156" spans="2:38" x14ac:dyDescent="0.25">
      <c r="B156" s="160" t="s">
        <v>1359</v>
      </c>
      <c r="C156" s="108" t="s">
        <v>1358</v>
      </c>
      <c r="D156" s="108" t="s">
        <v>2460</v>
      </c>
      <c r="E156" s="108" t="s">
        <v>2461</v>
      </c>
      <c r="F156" s="108" t="s">
        <v>2462</v>
      </c>
      <c r="G156" s="160" t="s">
        <v>161</v>
      </c>
      <c r="H156" s="109">
        <v>1</v>
      </c>
      <c r="I156" s="109">
        <v>1</v>
      </c>
      <c r="J156" s="109">
        <v>1</v>
      </c>
      <c r="K156" s="109">
        <v>3</v>
      </c>
      <c r="L156">
        <v>351955</v>
      </c>
      <c r="M156">
        <v>351955</v>
      </c>
      <c r="N156">
        <v>2089359</v>
      </c>
      <c r="O156">
        <v>1442640.5</v>
      </c>
      <c r="P156">
        <v>4226169</v>
      </c>
      <c r="Q156">
        <v>252461</v>
      </c>
      <c r="R156">
        <v>0</v>
      </c>
      <c r="S156">
        <v>0</v>
      </c>
      <c r="T156">
        <v>498636</v>
      </c>
      <c r="U156">
        <v>0</v>
      </c>
      <c r="V156">
        <v>234621</v>
      </c>
      <c r="W156">
        <v>0</v>
      </c>
      <c r="X156">
        <v>46924</v>
      </c>
      <c r="Y156">
        <v>0</v>
      </c>
      <c r="Z156">
        <v>46924</v>
      </c>
      <c r="AA156">
        <v>0</v>
      </c>
      <c r="AB156">
        <v>170167</v>
      </c>
      <c r="AC156">
        <v>0</v>
      </c>
      <c r="AD156">
        <v>314.5</v>
      </c>
      <c r="AE156">
        <v>337.5</v>
      </c>
      <c r="AF156">
        <v>337.5</v>
      </c>
      <c r="AG156">
        <v>338</v>
      </c>
      <c r="AH156">
        <v>357.5</v>
      </c>
      <c r="AI156">
        <v>333</v>
      </c>
      <c r="AJ156">
        <v>845233.8</v>
      </c>
      <c r="AK156">
        <v>0</v>
      </c>
      <c r="AL156" s="206"/>
    </row>
    <row r="157" spans="2:38" x14ac:dyDescent="0.25">
      <c r="B157" s="160" t="s">
        <v>1159</v>
      </c>
      <c r="C157" s="108" t="s">
        <v>1158</v>
      </c>
      <c r="D157" s="108" t="s">
        <v>2463</v>
      </c>
      <c r="E157" s="108" t="s">
        <v>2464</v>
      </c>
      <c r="F157" s="108" t="s">
        <v>2465</v>
      </c>
      <c r="G157" s="160" t="s">
        <v>164</v>
      </c>
      <c r="H157" s="109"/>
      <c r="I157" s="109"/>
      <c r="J157" s="109">
        <v>1</v>
      </c>
      <c r="K157" s="109">
        <v>1</v>
      </c>
      <c r="L157">
        <v>0</v>
      </c>
      <c r="M157">
        <v>0</v>
      </c>
      <c r="N157">
        <v>0</v>
      </c>
      <c r="O157">
        <v>0</v>
      </c>
      <c r="P157">
        <v>0</v>
      </c>
      <c r="Q157">
        <v>0</v>
      </c>
      <c r="R157">
        <v>0</v>
      </c>
      <c r="S157">
        <v>0</v>
      </c>
      <c r="T157">
        <v>2301659</v>
      </c>
      <c r="U157">
        <v>612035.05000000005</v>
      </c>
      <c r="V157">
        <v>0</v>
      </c>
      <c r="W157">
        <v>0</v>
      </c>
      <c r="X157">
        <v>0</v>
      </c>
      <c r="Y157">
        <v>0</v>
      </c>
      <c r="Z157">
        <v>0</v>
      </c>
      <c r="AA157">
        <v>0</v>
      </c>
      <c r="AB157">
        <v>2301659</v>
      </c>
      <c r="AC157">
        <v>612035.05000000005</v>
      </c>
      <c r="AD157">
        <v>419.8</v>
      </c>
      <c r="AE157">
        <v>430</v>
      </c>
      <c r="AF157">
        <v>430</v>
      </c>
      <c r="AG157">
        <v>453</v>
      </c>
      <c r="AH157">
        <v>450</v>
      </c>
      <c r="AI157">
        <v>448</v>
      </c>
      <c r="AJ157">
        <v>0</v>
      </c>
      <c r="AK157">
        <v>0</v>
      </c>
      <c r="AL157" s="206"/>
    </row>
    <row r="158" spans="2:38" x14ac:dyDescent="0.25">
      <c r="B158" s="160" t="s">
        <v>1295</v>
      </c>
      <c r="C158" s="108" t="s">
        <v>1294</v>
      </c>
      <c r="D158" s="108" t="s">
        <v>2466</v>
      </c>
      <c r="E158" s="108" t="s">
        <v>2467</v>
      </c>
      <c r="F158" s="108" t="s">
        <v>2468</v>
      </c>
      <c r="G158" s="160" t="s">
        <v>167</v>
      </c>
      <c r="H158" s="109">
        <v>1</v>
      </c>
      <c r="I158" s="109">
        <v>1</v>
      </c>
      <c r="J158" s="109">
        <v>1</v>
      </c>
      <c r="K158" s="109">
        <v>3</v>
      </c>
      <c r="L158">
        <v>358877</v>
      </c>
      <c r="M158">
        <v>358877</v>
      </c>
      <c r="N158">
        <v>1703233</v>
      </c>
      <c r="O158">
        <v>1703233</v>
      </c>
      <c r="P158">
        <v>3445148</v>
      </c>
      <c r="Q158">
        <v>1370088.67</v>
      </c>
      <c r="R158">
        <v>160329</v>
      </c>
      <c r="S158">
        <v>160329</v>
      </c>
      <c r="T158">
        <v>267765</v>
      </c>
      <c r="U158">
        <v>8724</v>
      </c>
      <c r="V158">
        <v>191261</v>
      </c>
      <c r="W158">
        <v>0</v>
      </c>
      <c r="X158">
        <v>38252</v>
      </c>
      <c r="Y158">
        <v>0</v>
      </c>
      <c r="Z158">
        <v>38252</v>
      </c>
      <c r="AA158">
        <v>8724</v>
      </c>
      <c r="AB158">
        <v>0</v>
      </c>
      <c r="AC158">
        <v>0</v>
      </c>
      <c r="AD158">
        <v>442.4</v>
      </c>
      <c r="AE158">
        <v>449.4</v>
      </c>
      <c r="AF158">
        <v>449.4</v>
      </c>
      <c r="AG158">
        <v>448.4</v>
      </c>
      <c r="AH158">
        <v>471.4</v>
      </c>
      <c r="AI158">
        <v>458.1</v>
      </c>
      <c r="AJ158">
        <v>1213022</v>
      </c>
      <c r="AK158">
        <v>251607.67</v>
      </c>
      <c r="AL158" s="206"/>
    </row>
    <row r="159" spans="2:38" x14ac:dyDescent="0.25">
      <c r="B159" s="160" t="s">
        <v>829</v>
      </c>
      <c r="C159" s="108" t="s">
        <v>828</v>
      </c>
      <c r="D159" s="108" t="s">
        <v>2469</v>
      </c>
      <c r="E159" s="108" t="s">
        <v>2470</v>
      </c>
      <c r="F159" s="108" t="s">
        <v>4369</v>
      </c>
      <c r="G159" s="160" t="s">
        <v>167</v>
      </c>
      <c r="H159" s="109">
        <v>1</v>
      </c>
      <c r="I159" s="109">
        <v>1</v>
      </c>
      <c r="J159" s="109">
        <v>1</v>
      </c>
      <c r="K159" s="109">
        <v>3</v>
      </c>
      <c r="L159">
        <v>589763</v>
      </c>
      <c r="M159">
        <v>588090.81000000006</v>
      </c>
      <c r="N159">
        <v>2393559</v>
      </c>
      <c r="O159">
        <v>735605.66</v>
      </c>
      <c r="P159">
        <v>4841477</v>
      </c>
      <c r="Q159">
        <v>2726882.35</v>
      </c>
      <c r="R159">
        <v>39878</v>
      </c>
      <c r="S159">
        <v>39878</v>
      </c>
      <c r="T159">
        <v>376291</v>
      </c>
      <c r="U159">
        <v>114853.35</v>
      </c>
      <c r="V159">
        <v>268779</v>
      </c>
      <c r="W159">
        <v>69332.179999999993</v>
      </c>
      <c r="X159">
        <v>53756</v>
      </c>
      <c r="Y159">
        <v>41846.78</v>
      </c>
      <c r="Z159">
        <v>53756</v>
      </c>
      <c r="AA159">
        <v>3674.39</v>
      </c>
      <c r="AB159">
        <v>0</v>
      </c>
      <c r="AC159">
        <v>0</v>
      </c>
      <c r="AD159">
        <v>116</v>
      </c>
      <c r="AE159">
        <v>118.5</v>
      </c>
      <c r="AF159">
        <v>118.5</v>
      </c>
      <c r="AG159">
        <v>114</v>
      </c>
      <c r="AH159">
        <v>121</v>
      </c>
      <c r="AI159">
        <v>121</v>
      </c>
      <c r="AJ159">
        <v>968295.4</v>
      </c>
      <c r="AK159">
        <v>608276.91</v>
      </c>
      <c r="AL159" s="206"/>
    </row>
    <row r="160" spans="2:38" x14ac:dyDescent="0.25">
      <c r="B160" s="160" t="s">
        <v>999</v>
      </c>
      <c r="C160" s="108" t="s">
        <v>998</v>
      </c>
      <c r="D160" s="108" t="s">
        <v>2471</v>
      </c>
      <c r="E160" s="108" t="s">
        <v>2472</v>
      </c>
      <c r="F160" s="108" t="s">
        <v>2473</v>
      </c>
      <c r="G160" s="160" t="s">
        <v>181</v>
      </c>
      <c r="H160" s="109"/>
      <c r="I160" s="109"/>
      <c r="J160" s="109">
        <v>1</v>
      </c>
      <c r="K160" s="109">
        <v>1</v>
      </c>
      <c r="L160">
        <v>0</v>
      </c>
      <c r="M160">
        <v>0</v>
      </c>
      <c r="N160">
        <v>0</v>
      </c>
      <c r="O160">
        <v>0</v>
      </c>
      <c r="P160">
        <v>0</v>
      </c>
      <c r="Q160">
        <v>0</v>
      </c>
      <c r="R160">
        <v>0</v>
      </c>
      <c r="S160">
        <v>0</v>
      </c>
      <c r="T160">
        <v>477017</v>
      </c>
      <c r="U160">
        <v>13809</v>
      </c>
      <c r="V160">
        <v>0</v>
      </c>
      <c r="W160">
        <v>0</v>
      </c>
      <c r="X160">
        <v>0</v>
      </c>
      <c r="Y160">
        <v>0</v>
      </c>
      <c r="Z160">
        <v>0</v>
      </c>
      <c r="AA160">
        <v>0</v>
      </c>
      <c r="AB160">
        <v>477017</v>
      </c>
      <c r="AC160">
        <v>13809</v>
      </c>
      <c r="AD160">
        <v>63.61</v>
      </c>
      <c r="AE160">
        <v>60.26</v>
      </c>
      <c r="AF160">
        <v>60.26</v>
      </c>
      <c r="AG160">
        <v>58.58</v>
      </c>
      <c r="AH160">
        <v>59.51</v>
      </c>
      <c r="AI160">
        <v>61.51</v>
      </c>
      <c r="AJ160">
        <v>0</v>
      </c>
      <c r="AK160">
        <v>0</v>
      </c>
      <c r="AL160" s="206"/>
    </row>
    <row r="161" spans="2:38" x14ac:dyDescent="0.25">
      <c r="B161" s="160" t="s">
        <v>411</v>
      </c>
      <c r="C161" s="108" t="s">
        <v>410</v>
      </c>
      <c r="D161" s="108" t="s">
        <v>2474</v>
      </c>
      <c r="E161" s="108" t="s">
        <v>2475</v>
      </c>
      <c r="F161" s="108" t="s">
        <v>2476</v>
      </c>
      <c r="G161" s="160" t="s">
        <v>167</v>
      </c>
      <c r="H161" s="109">
        <v>1</v>
      </c>
      <c r="I161" s="109">
        <v>1</v>
      </c>
      <c r="J161" s="109">
        <v>1</v>
      </c>
      <c r="K161" s="109">
        <v>3</v>
      </c>
      <c r="L161">
        <v>179778</v>
      </c>
      <c r="M161">
        <v>155744.63</v>
      </c>
      <c r="N161">
        <v>881772</v>
      </c>
      <c r="O161">
        <v>740211.93</v>
      </c>
      <c r="P161">
        <v>1783569</v>
      </c>
      <c r="Q161">
        <v>1171471.3600000001</v>
      </c>
      <c r="R161">
        <v>12117</v>
      </c>
      <c r="S161">
        <v>12117</v>
      </c>
      <c r="T161">
        <v>138623</v>
      </c>
      <c r="U161">
        <v>62510.46</v>
      </c>
      <c r="V161">
        <v>99017</v>
      </c>
      <c r="W161">
        <v>42891.34</v>
      </c>
      <c r="X161">
        <v>19803</v>
      </c>
      <c r="Y161">
        <v>6798.58</v>
      </c>
      <c r="Z161">
        <v>19803</v>
      </c>
      <c r="AA161">
        <v>12820.54</v>
      </c>
      <c r="AB161">
        <v>0</v>
      </c>
      <c r="AC161">
        <v>0</v>
      </c>
      <c r="AD161">
        <v>51.53</v>
      </c>
      <c r="AE161">
        <v>50.53</v>
      </c>
      <c r="AF161">
        <v>50.53</v>
      </c>
      <c r="AG161">
        <v>50</v>
      </c>
      <c r="AH161">
        <v>63</v>
      </c>
      <c r="AI161">
        <v>66</v>
      </c>
      <c r="AJ161">
        <v>366714</v>
      </c>
      <c r="AK161">
        <v>366714</v>
      </c>
      <c r="AL161" s="206"/>
    </row>
    <row r="162" spans="2:38" x14ac:dyDescent="0.25">
      <c r="B162" s="160" t="s">
        <v>947</v>
      </c>
      <c r="C162" s="108" t="s">
        <v>946</v>
      </c>
      <c r="D162" s="108" t="s">
        <v>2477</v>
      </c>
      <c r="E162" s="108" t="s">
        <v>2478</v>
      </c>
      <c r="F162" s="108" t="s">
        <v>2479</v>
      </c>
      <c r="G162" s="160" t="s">
        <v>161</v>
      </c>
      <c r="H162" s="109">
        <v>1</v>
      </c>
      <c r="I162" s="109">
        <v>1</v>
      </c>
      <c r="J162" s="109">
        <v>1</v>
      </c>
      <c r="K162" s="109">
        <v>3</v>
      </c>
      <c r="L162">
        <v>2518711</v>
      </c>
      <c r="M162">
        <v>2518711</v>
      </c>
      <c r="N162">
        <v>20355618</v>
      </c>
      <c r="O162">
        <v>20355618</v>
      </c>
      <c r="P162">
        <v>41173525</v>
      </c>
      <c r="Q162">
        <v>35091042.920000002</v>
      </c>
      <c r="R162">
        <v>0</v>
      </c>
      <c r="S162">
        <v>0</v>
      </c>
      <c r="T162">
        <v>3200107</v>
      </c>
      <c r="U162">
        <v>2157.02</v>
      </c>
      <c r="V162">
        <v>2285791</v>
      </c>
      <c r="W162">
        <v>2157.02</v>
      </c>
      <c r="X162">
        <v>457158</v>
      </c>
      <c r="Y162">
        <v>0</v>
      </c>
      <c r="Z162">
        <v>457158</v>
      </c>
      <c r="AA162">
        <v>0</v>
      </c>
      <c r="AB162">
        <v>0</v>
      </c>
      <c r="AC162">
        <v>0</v>
      </c>
      <c r="AD162">
        <v>447.97</v>
      </c>
      <c r="AE162">
        <v>476</v>
      </c>
      <c r="AF162">
        <v>476</v>
      </c>
      <c r="AG162">
        <v>676</v>
      </c>
      <c r="AH162">
        <v>1013</v>
      </c>
      <c r="AI162">
        <v>1362.5</v>
      </c>
      <c r="AJ162">
        <v>8234705</v>
      </c>
      <c r="AK162">
        <v>2157.02</v>
      </c>
      <c r="AL162" s="206"/>
    </row>
    <row r="163" spans="2:38" x14ac:dyDescent="0.25">
      <c r="B163" s="160" t="s">
        <v>1479</v>
      </c>
      <c r="C163" s="108" t="s">
        <v>1478</v>
      </c>
      <c r="D163" s="108" t="s">
        <v>2480</v>
      </c>
      <c r="E163" s="108" t="s">
        <v>2481</v>
      </c>
      <c r="F163" s="108" t="s">
        <v>2482</v>
      </c>
      <c r="G163" s="160" t="s">
        <v>161</v>
      </c>
      <c r="H163" s="109">
        <v>1</v>
      </c>
      <c r="I163" s="109">
        <v>1</v>
      </c>
      <c r="J163" s="109">
        <v>1</v>
      </c>
      <c r="K163" s="109">
        <v>3</v>
      </c>
      <c r="L163">
        <v>866592</v>
      </c>
      <c r="M163">
        <v>866592</v>
      </c>
      <c r="N163">
        <v>4226316</v>
      </c>
      <c r="O163">
        <v>1921372.95</v>
      </c>
      <c r="P163">
        <v>8548614</v>
      </c>
      <c r="Q163">
        <v>948337.13</v>
      </c>
      <c r="R163">
        <v>0</v>
      </c>
      <c r="S163">
        <v>0</v>
      </c>
      <c r="T163">
        <v>664420</v>
      </c>
      <c r="U163">
        <v>91892.71</v>
      </c>
      <c r="V163">
        <v>474586</v>
      </c>
      <c r="W163">
        <v>41072.269999999997</v>
      </c>
      <c r="X163">
        <v>94917</v>
      </c>
      <c r="Y163">
        <v>7296.72</v>
      </c>
      <c r="Z163">
        <v>94917</v>
      </c>
      <c r="AA163">
        <v>43523.72</v>
      </c>
      <c r="AB163">
        <v>0</v>
      </c>
      <c r="AC163">
        <v>0</v>
      </c>
      <c r="AD163">
        <v>110</v>
      </c>
      <c r="AE163">
        <v>109</v>
      </c>
      <c r="AF163">
        <v>109</v>
      </c>
      <c r="AG163">
        <v>109.5</v>
      </c>
      <c r="AH163">
        <v>114</v>
      </c>
      <c r="AI163">
        <v>123.5</v>
      </c>
      <c r="AJ163">
        <v>1709722.8</v>
      </c>
      <c r="AK163">
        <v>85305.75</v>
      </c>
      <c r="AL163" s="206"/>
    </row>
    <row r="164" spans="2:38" x14ac:dyDescent="0.25">
      <c r="B164" s="160" t="s">
        <v>1772</v>
      </c>
      <c r="C164" s="108" t="s">
        <v>1771</v>
      </c>
      <c r="D164" s="108" t="s">
        <v>2483</v>
      </c>
      <c r="E164" s="108" t="s">
        <v>4354</v>
      </c>
      <c r="F164" s="108" t="s">
        <v>2484</v>
      </c>
      <c r="G164" s="160" t="s">
        <v>1720</v>
      </c>
      <c r="H164" s="109"/>
      <c r="I164" s="109"/>
      <c r="J164" s="109">
        <v>1</v>
      </c>
      <c r="K164" s="109">
        <v>1</v>
      </c>
      <c r="L164">
        <v>0</v>
      </c>
      <c r="M164">
        <v>0</v>
      </c>
      <c r="N164">
        <v>0</v>
      </c>
      <c r="O164">
        <v>0</v>
      </c>
      <c r="P164">
        <v>0</v>
      </c>
      <c r="Q164">
        <v>0</v>
      </c>
      <c r="R164">
        <v>0</v>
      </c>
      <c r="S164">
        <v>0</v>
      </c>
      <c r="T164">
        <v>12661</v>
      </c>
      <c r="U164">
        <v>0</v>
      </c>
      <c r="V164">
        <v>0</v>
      </c>
      <c r="W164">
        <v>0</v>
      </c>
      <c r="X164">
        <v>0</v>
      </c>
      <c r="Y164">
        <v>0</v>
      </c>
      <c r="Z164">
        <v>0</v>
      </c>
      <c r="AA164">
        <v>0</v>
      </c>
      <c r="AB164">
        <v>12661</v>
      </c>
      <c r="AC164">
        <v>0</v>
      </c>
      <c r="AD164">
        <v>0</v>
      </c>
      <c r="AE164">
        <v>0</v>
      </c>
      <c r="AF164">
        <v>0</v>
      </c>
      <c r="AG164">
        <v>0</v>
      </c>
      <c r="AH164">
        <v>0</v>
      </c>
      <c r="AI164">
        <v>9</v>
      </c>
      <c r="AJ164">
        <v>920.8</v>
      </c>
      <c r="AK164">
        <v>12661</v>
      </c>
      <c r="AL164" s="206"/>
    </row>
    <row r="165" spans="2:38" x14ac:dyDescent="0.25">
      <c r="B165" s="160" t="s">
        <v>647</v>
      </c>
      <c r="C165" s="108" t="s">
        <v>646</v>
      </c>
      <c r="D165" s="108" t="s">
        <v>2485</v>
      </c>
      <c r="E165" s="108" t="s">
        <v>2486</v>
      </c>
      <c r="F165" s="108" t="s">
        <v>2487</v>
      </c>
      <c r="G165" s="160" t="s">
        <v>167</v>
      </c>
      <c r="H165" s="109">
        <v>1</v>
      </c>
      <c r="I165" s="109">
        <v>1</v>
      </c>
      <c r="J165" s="109">
        <v>1</v>
      </c>
      <c r="K165" s="109">
        <v>3</v>
      </c>
      <c r="L165">
        <v>121580</v>
      </c>
      <c r="M165">
        <v>121580</v>
      </c>
      <c r="N165">
        <v>540354</v>
      </c>
      <c r="O165">
        <v>38769.64</v>
      </c>
      <c r="P165">
        <v>1092981</v>
      </c>
      <c r="Q165">
        <v>154802.59</v>
      </c>
      <c r="R165">
        <v>24771</v>
      </c>
      <c r="S165">
        <v>24771</v>
      </c>
      <c r="T165">
        <v>84950</v>
      </c>
      <c r="U165">
        <v>40314.559999999998</v>
      </c>
      <c r="V165">
        <v>60678</v>
      </c>
      <c r="W165">
        <v>31256</v>
      </c>
      <c r="X165">
        <v>12136</v>
      </c>
      <c r="Y165">
        <v>809.88</v>
      </c>
      <c r="Z165">
        <v>12136</v>
      </c>
      <c r="AA165">
        <v>8248.68</v>
      </c>
      <c r="AB165">
        <v>0</v>
      </c>
      <c r="AC165">
        <v>0</v>
      </c>
      <c r="AD165">
        <v>86.2</v>
      </c>
      <c r="AE165">
        <v>84.2</v>
      </c>
      <c r="AF165">
        <v>84.2</v>
      </c>
      <c r="AG165">
        <v>85.2</v>
      </c>
      <c r="AH165">
        <v>84.2</v>
      </c>
      <c r="AI165">
        <v>84.3</v>
      </c>
      <c r="AJ165">
        <v>218597</v>
      </c>
      <c r="AK165">
        <v>128795.34</v>
      </c>
      <c r="AL165" s="206"/>
    </row>
    <row r="166" spans="2:38" x14ac:dyDescent="0.25">
      <c r="B166" s="160" t="s">
        <v>623</v>
      </c>
      <c r="C166" s="108" t="s">
        <v>622</v>
      </c>
      <c r="D166" s="108" t="s">
        <v>2488</v>
      </c>
      <c r="E166" s="108" t="s">
        <v>2489</v>
      </c>
      <c r="F166" s="108" t="s">
        <v>2490</v>
      </c>
      <c r="G166" s="160" t="s">
        <v>167</v>
      </c>
      <c r="H166" s="109">
        <v>1</v>
      </c>
      <c r="I166" s="109">
        <v>1</v>
      </c>
      <c r="J166" s="109">
        <v>1</v>
      </c>
      <c r="K166" s="109">
        <v>3</v>
      </c>
      <c r="L166">
        <v>229515</v>
      </c>
      <c r="M166">
        <v>229515</v>
      </c>
      <c r="N166">
        <v>1020066</v>
      </c>
      <c r="O166">
        <v>0</v>
      </c>
      <c r="P166">
        <v>2063298</v>
      </c>
      <c r="Q166">
        <v>0</v>
      </c>
      <c r="R166">
        <v>19955</v>
      </c>
      <c r="S166">
        <v>19955</v>
      </c>
      <c r="T166">
        <v>160365</v>
      </c>
      <c r="U166">
        <v>0</v>
      </c>
      <c r="V166">
        <v>114547</v>
      </c>
      <c r="W166">
        <v>114547</v>
      </c>
      <c r="X166">
        <v>22909</v>
      </c>
      <c r="Y166">
        <v>22909</v>
      </c>
      <c r="Z166">
        <v>22909</v>
      </c>
      <c r="AA166">
        <v>22909</v>
      </c>
      <c r="AB166">
        <v>0</v>
      </c>
      <c r="AC166">
        <v>0</v>
      </c>
      <c r="AD166">
        <v>73</v>
      </c>
      <c r="AE166">
        <v>72</v>
      </c>
      <c r="AF166">
        <v>72</v>
      </c>
      <c r="AG166">
        <v>72</v>
      </c>
      <c r="AH166">
        <v>103</v>
      </c>
      <c r="AI166">
        <v>103</v>
      </c>
      <c r="AJ166">
        <v>412660</v>
      </c>
      <c r="AK166">
        <v>0</v>
      </c>
      <c r="AL166" s="206"/>
    </row>
    <row r="167" spans="2:38" x14ac:dyDescent="0.25">
      <c r="B167" s="160" t="s">
        <v>831</v>
      </c>
      <c r="C167" s="108" t="s">
        <v>830</v>
      </c>
      <c r="D167" s="108" t="s">
        <v>2491</v>
      </c>
      <c r="E167" s="108" t="s">
        <v>2492</v>
      </c>
      <c r="F167" s="108" t="s">
        <v>2493</v>
      </c>
      <c r="G167" s="160" t="s">
        <v>167</v>
      </c>
      <c r="H167" s="109">
        <v>1</v>
      </c>
      <c r="I167" s="109">
        <v>1</v>
      </c>
      <c r="J167" s="109">
        <v>1</v>
      </c>
      <c r="K167" s="109">
        <v>3</v>
      </c>
      <c r="L167">
        <v>1154952</v>
      </c>
      <c r="M167">
        <v>1153518.2</v>
      </c>
      <c r="N167">
        <v>4423529</v>
      </c>
      <c r="O167">
        <v>773916.36</v>
      </c>
      <c r="P167">
        <v>9642941</v>
      </c>
      <c r="Q167">
        <v>263241.49</v>
      </c>
      <c r="R167">
        <v>1154952</v>
      </c>
      <c r="S167">
        <v>1153518.2</v>
      </c>
      <c r="T167">
        <v>9642671</v>
      </c>
      <c r="U167">
        <v>263241.49</v>
      </c>
      <c r="V167">
        <v>1789504</v>
      </c>
      <c r="W167">
        <v>258874.04</v>
      </c>
      <c r="X167">
        <v>99346</v>
      </c>
      <c r="Y167">
        <v>2405.08</v>
      </c>
      <c r="Z167">
        <v>99346</v>
      </c>
      <c r="AA167">
        <v>1962.37</v>
      </c>
      <c r="AB167">
        <v>7654475</v>
      </c>
      <c r="AC167">
        <v>0</v>
      </c>
      <c r="AD167">
        <v>346.15</v>
      </c>
      <c r="AE167">
        <v>342.22</v>
      </c>
      <c r="AF167">
        <v>342.22</v>
      </c>
      <c r="AG167">
        <v>347.83</v>
      </c>
      <c r="AH167">
        <v>349.96</v>
      </c>
      <c r="AI167">
        <v>355.84</v>
      </c>
      <c r="AJ167">
        <v>2240022</v>
      </c>
      <c r="AK167">
        <v>258874.04</v>
      </c>
      <c r="AL167" s="206"/>
    </row>
    <row r="168" spans="2:38" x14ac:dyDescent="0.25">
      <c r="B168" s="160" t="s">
        <v>769</v>
      </c>
      <c r="C168" s="108" t="s">
        <v>768</v>
      </c>
      <c r="D168" s="108" t="s">
        <v>768</v>
      </c>
      <c r="E168" s="108" t="s">
        <v>2494</v>
      </c>
      <c r="F168" s="108" t="s">
        <v>2495</v>
      </c>
      <c r="G168" s="160" t="s">
        <v>167</v>
      </c>
      <c r="H168" s="109">
        <v>1</v>
      </c>
      <c r="I168" s="109">
        <v>1</v>
      </c>
      <c r="J168" s="109">
        <v>1</v>
      </c>
      <c r="K168" s="109">
        <v>3</v>
      </c>
      <c r="L168">
        <v>528344</v>
      </c>
      <c r="M168">
        <v>528344</v>
      </c>
      <c r="N168">
        <v>2021341</v>
      </c>
      <c r="O168">
        <v>511149.43</v>
      </c>
      <c r="P168">
        <v>4088588</v>
      </c>
      <c r="Q168">
        <v>288892.11</v>
      </c>
      <c r="R168">
        <v>119895</v>
      </c>
      <c r="S168">
        <v>119895</v>
      </c>
      <c r="T168">
        <v>272379</v>
      </c>
      <c r="U168">
        <v>153037.82</v>
      </c>
      <c r="V168">
        <v>226983</v>
      </c>
      <c r="W168">
        <v>127437.82</v>
      </c>
      <c r="X168">
        <v>0</v>
      </c>
      <c r="Y168">
        <v>0</v>
      </c>
      <c r="Z168">
        <v>45396</v>
      </c>
      <c r="AA168">
        <v>25600</v>
      </c>
      <c r="AB168">
        <v>0</v>
      </c>
      <c r="AC168">
        <v>0</v>
      </c>
      <c r="AD168">
        <v>274.52999999999997</v>
      </c>
      <c r="AE168">
        <v>276.52999999999997</v>
      </c>
      <c r="AF168">
        <v>276.52999999999997</v>
      </c>
      <c r="AG168">
        <v>279.52999999999997</v>
      </c>
      <c r="AH168">
        <v>283</v>
      </c>
      <c r="AI168">
        <v>293</v>
      </c>
      <c r="AJ168">
        <v>817718.6</v>
      </c>
      <c r="AK168">
        <v>288892.11</v>
      </c>
      <c r="AL168" s="206"/>
    </row>
    <row r="169" spans="2:38" x14ac:dyDescent="0.25">
      <c r="B169" s="160" t="s">
        <v>443</v>
      </c>
      <c r="C169" s="108" t="s">
        <v>442</v>
      </c>
      <c r="D169" s="108" t="s">
        <v>2496</v>
      </c>
      <c r="E169" s="108" t="s">
        <v>2497</v>
      </c>
      <c r="F169" s="108" t="s">
        <v>2498</v>
      </c>
      <c r="G169" s="160" t="s">
        <v>167</v>
      </c>
      <c r="H169" s="109">
        <v>1</v>
      </c>
      <c r="I169" s="109">
        <v>1</v>
      </c>
      <c r="J169" s="109">
        <v>1</v>
      </c>
      <c r="K169" s="109">
        <v>3</v>
      </c>
      <c r="L169">
        <v>660922</v>
      </c>
      <c r="M169">
        <v>660869</v>
      </c>
      <c r="N169">
        <v>2937434</v>
      </c>
      <c r="O169">
        <v>899605.21</v>
      </c>
      <c r="P169">
        <v>5941579</v>
      </c>
      <c r="Q169">
        <v>2157873.15</v>
      </c>
      <c r="R169">
        <v>50593</v>
      </c>
      <c r="S169">
        <v>50593</v>
      </c>
      <c r="T169">
        <v>563720</v>
      </c>
      <c r="U169">
        <v>81936.45</v>
      </c>
      <c r="V169">
        <v>329853</v>
      </c>
      <c r="W169">
        <v>11629.41</v>
      </c>
      <c r="X169">
        <v>65971</v>
      </c>
      <c r="Y169">
        <v>32710.6</v>
      </c>
      <c r="Z169">
        <v>65971</v>
      </c>
      <c r="AA169">
        <v>34342.75</v>
      </c>
      <c r="AB169">
        <v>101925</v>
      </c>
      <c r="AC169">
        <v>3253.69</v>
      </c>
      <c r="AD169">
        <v>166</v>
      </c>
      <c r="AE169">
        <v>165</v>
      </c>
      <c r="AF169">
        <v>165</v>
      </c>
      <c r="AG169">
        <v>164</v>
      </c>
      <c r="AH169">
        <v>167</v>
      </c>
      <c r="AI169">
        <v>170</v>
      </c>
      <c r="AJ169">
        <v>0</v>
      </c>
      <c r="AK169">
        <v>0</v>
      </c>
      <c r="AL169" s="206"/>
    </row>
    <row r="170" spans="2:38" x14ac:dyDescent="0.25">
      <c r="B170" s="160" t="s">
        <v>180</v>
      </c>
      <c r="C170" s="108" t="s">
        <v>179</v>
      </c>
      <c r="D170" s="108" t="s">
        <v>2499</v>
      </c>
      <c r="E170" s="108" t="s">
        <v>2500</v>
      </c>
      <c r="F170" s="108" t="s">
        <v>2501</v>
      </c>
      <c r="G170" s="160" t="s">
        <v>181</v>
      </c>
      <c r="H170" s="109"/>
      <c r="I170" s="109"/>
      <c r="J170" s="109">
        <v>1</v>
      </c>
      <c r="K170" s="109">
        <v>1</v>
      </c>
      <c r="L170">
        <v>0</v>
      </c>
      <c r="M170">
        <v>0</v>
      </c>
      <c r="N170">
        <v>0</v>
      </c>
      <c r="O170">
        <v>0</v>
      </c>
      <c r="P170">
        <v>0</v>
      </c>
      <c r="Q170">
        <v>0</v>
      </c>
      <c r="R170">
        <v>0</v>
      </c>
      <c r="S170">
        <v>0</v>
      </c>
      <c r="T170">
        <v>379540</v>
      </c>
      <c r="U170">
        <v>0</v>
      </c>
      <c r="V170">
        <v>0</v>
      </c>
      <c r="W170">
        <v>0</v>
      </c>
      <c r="X170">
        <v>0</v>
      </c>
      <c r="Y170">
        <v>0</v>
      </c>
      <c r="Z170">
        <v>0</v>
      </c>
      <c r="AA170">
        <v>0</v>
      </c>
      <c r="AB170">
        <v>379540</v>
      </c>
      <c r="AC170">
        <v>0</v>
      </c>
      <c r="AD170">
        <v>29.38</v>
      </c>
      <c r="AE170">
        <v>26.32</v>
      </c>
      <c r="AF170">
        <v>26.32</v>
      </c>
      <c r="AG170">
        <v>26.6</v>
      </c>
      <c r="AH170">
        <v>26.5</v>
      </c>
      <c r="AI170">
        <v>25.7</v>
      </c>
      <c r="AJ170">
        <v>0</v>
      </c>
      <c r="AK170">
        <v>0</v>
      </c>
      <c r="AL170" s="206"/>
    </row>
    <row r="171" spans="2:38" x14ac:dyDescent="0.25">
      <c r="B171" s="160" t="s">
        <v>171</v>
      </c>
      <c r="C171" s="108" t="s">
        <v>170</v>
      </c>
      <c r="D171" s="108" t="s">
        <v>2502</v>
      </c>
      <c r="E171" s="108" t="s">
        <v>2503</v>
      </c>
      <c r="F171" s="108" t="s">
        <v>2501</v>
      </c>
      <c r="G171" s="160" t="s">
        <v>167</v>
      </c>
      <c r="H171" s="109">
        <v>1</v>
      </c>
      <c r="I171" s="109">
        <v>1</v>
      </c>
      <c r="J171" s="109">
        <v>1</v>
      </c>
      <c r="K171" s="109">
        <v>3</v>
      </c>
      <c r="L171">
        <v>1841020</v>
      </c>
      <c r="M171">
        <v>1841020</v>
      </c>
      <c r="N171">
        <v>7566119</v>
      </c>
      <c r="O171">
        <v>7311698</v>
      </c>
      <c r="P171">
        <v>15304069</v>
      </c>
      <c r="Q171">
        <v>4663346.0199999996</v>
      </c>
      <c r="R171">
        <v>119330</v>
      </c>
      <c r="S171">
        <v>118161.25</v>
      </c>
      <c r="T171">
        <v>1382878</v>
      </c>
      <c r="U171">
        <v>286954.8</v>
      </c>
      <c r="V171">
        <v>849621</v>
      </c>
      <c r="W171">
        <v>176016</v>
      </c>
      <c r="X171">
        <v>169924</v>
      </c>
      <c r="Y171">
        <v>91043</v>
      </c>
      <c r="Z171">
        <v>169924</v>
      </c>
      <c r="AA171">
        <v>10815.35</v>
      </c>
      <c r="AB171">
        <v>193409</v>
      </c>
      <c r="AC171">
        <v>9080.4500000000007</v>
      </c>
      <c r="AD171">
        <v>329.82</v>
      </c>
      <c r="AE171">
        <v>331.68</v>
      </c>
      <c r="AF171">
        <v>331.68</v>
      </c>
      <c r="AG171">
        <v>317.39999999999998</v>
      </c>
      <c r="AH171">
        <v>311.39999999999998</v>
      </c>
      <c r="AI171">
        <v>309.8</v>
      </c>
      <c r="AJ171">
        <v>3060814</v>
      </c>
      <c r="AK171">
        <v>50491.62</v>
      </c>
      <c r="AL171" s="206"/>
    </row>
    <row r="172" spans="2:38" x14ac:dyDescent="0.25">
      <c r="B172" s="160" t="s">
        <v>889</v>
      </c>
      <c r="C172" s="108" t="s">
        <v>888</v>
      </c>
      <c r="D172" s="108" t="s">
        <v>2504</v>
      </c>
      <c r="E172" s="108" t="s">
        <v>2505</v>
      </c>
      <c r="F172" s="108" t="s">
        <v>2506</v>
      </c>
      <c r="G172" s="160" t="s">
        <v>167</v>
      </c>
      <c r="H172" s="109">
        <v>1</v>
      </c>
      <c r="I172" s="109">
        <v>1</v>
      </c>
      <c r="J172" s="109">
        <v>1</v>
      </c>
      <c r="K172" s="109">
        <v>3</v>
      </c>
      <c r="L172">
        <v>566146</v>
      </c>
      <c r="M172">
        <v>566146</v>
      </c>
      <c r="N172">
        <v>2371804</v>
      </c>
      <c r="O172">
        <v>2195282.2200000002</v>
      </c>
      <c r="P172">
        <v>4797473</v>
      </c>
      <c r="Q172">
        <v>590193.53</v>
      </c>
      <c r="R172">
        <v>67473</v>
      </c>
      <c r="S172">
        <v>67473</v>
      </c>
      <c r="T172">
        <v>412715</v>
      </c>
      <c r="U172">
        <v>0</v>
      </c>
      <c r="V172">
        <v>266337</v>
      </c>
      <c r="W172">
        <v>0</v>
      </c>
      <c r="X172">
        <v>53267</v>
      </c>
      <c r="Y172">
        <v>0</v>
      </c>
      <c r="Z172">
        <v>53267</v>
      </c>
      <c r="AA172">
        <v>0</v>
      </c>
      <c r="AB172">
        <v>39844</v>
      </c>
      <c r="AC172">
        <v>0</v>
      </c>
      <c r="AD172">
        <v>241.33</v>
      </c>
      <c r="AE172">
        <v>241.5</v>
      </c>
      <c r="AF172">
        <v>241.5</v>
      </c>
      <c r="AG172">
        <v>246</v>
      </c>
      <c r="AH172">
        <v>254.18</v>
      </c>
      <c r="AI172">
        <v>266.87</v>
      </c>
      <c r="AJ172">
        <v>959494.6</v>
      </c>
      <c r="AK172">
        <v>0</v>
      </c>
      <c r="AL172" s="206"/>
    </row>
    <row r="173" spans="2:38" x14ac:dyDescent="0.25">
      <c r="B173" s="160" t="s">
        <v>1774</v>
      </c>
      <c r="C173" s="108" t="s">
        <v>1773</v>
      </c>
      <c r="D173" s="108" t="s">
        <v>2507</v>
      </c>
      <c r="E173" s="108" t="s">
        <v>4356</v>
      </c>
      <c r="F173" s="108" t="s">
        <v>2508</v>
      </c>
      <c r="G173" s="160" t="s">
        <v>1711</v>
      </c>
      <c r="H173" s="109"/>
      <c r="I173" s="109"/>
      <c r="J173" s="109">
        <v>1</v>
      </c>
      <c r="K173" s="109">
        <v>1</v>
      </c>
      <c r="L173">
        <v>0</v>
      </c>
      <c r="M173">
        <v>0</v>
      </c>
      <c r="N173">
        <v>0</v>
      </c>
      <c r="O173">
        <v>0</v>
      </c>
      <c r="P173">
        <v>0</v>
      </c>
      <c r="Q173">
        <v>0</v>
      </c>
      <c r="R173">
        <v>0</v>
      </c>
      <c r="S173">
        <v>0</v>
      </c>
      <c r="T173">
        <v>258099</v>
      </c>
      <c r="U173">
        <v>0</v>
      </c>
      <c r="V173">
        <v>0</v>
      </c>
      <c r="W173">
        <v>0</v>
      </c>
      <c r="X173">
        <v>0</v>
      </c>
      <c r="Y173">
        <v>0</v>
      </c>
      <c r="Z173">
        <v>0</v>
      </c>
      <c r="AA173">
        <v>0</v>
      </c>
      <c r="AB173">
        <v>258099</v>
      </c>
      <c r="AC173">
        <v>0</v>
      </c>
      <c r="AD173">
        <v>0</v>
      </c>
      <c r="AE173">
        <v>0</v>
      </c>
      <c r="AF173">
        <v>0</v>
      </c>
      <c r="AG173">
        <v>0</v>
      </c>
      <c r="AH173">
        <v>0</v>
      </c>
      <c r="AI173">
        <v>156</v>
      </c>
      <c r="AJ173">
        <v>64524.75</v>
      </c>
      <c r="AK173">
        <v>0</v>
      </c>
      <c r="AL173" s="206"/>
    </row>
    <row r="174" spans="2:38" x14ac:dyDescent="0.25">
      <c r="B174" s="160" t="s">
        <v>284</v>
      </c>
      <c r="C174" s="108" t="s">
        <v>283</v>
      </c>
      <c r="D174" s="108" t="s">
        <v>2509</v>
      </c>
      <c r="E174" s="108" t="s">
        <v>2510</v>
      </c>
      <c r="F174" s="108" t="s">
        <v>2511</v>
      </c>
      <c r="G174" s="160" t="s">
        <v>167</v>
      </c>
      <c r="H174" s="109">
        <v>1</v>
      </c>
      <c r="I174" s="109">
        <v>1</v>
      </c>
      <c r="J174" s="109">
        <v>1</v>
      </c>
      <c r="K174" s="109">
        <v>3</v>
      </c>
      <c r="L174">
        <v>229461</v>
      </c>
      <c r="M174">
        <v>229461</v>
      </c>
      <c r="N174">
        <v>994123</v>
      </c>
      <c r="O174">
        <v>832660.37</v>
      </c>
      <c r="P174">
        <v>2010823</v>
      </c>
      <c r="Q174">
        <v>566409.98</v>
      </c>
      <c r="R174">
        <v>0</v>
      </c>
      <c r="S174">
        <v>0</v>
      </c>
      <c r="T174">
        <v>156287</v>
      </c>
      <c r="U174">
        <v>146481</v>
      </c>
      <c r="V174">
        <v>111633</v>
      </c>
      <c r="W174">
        <v>105467</v>
      </c>
      <c r="X174">
        <v>22327</v>
      </c>
      <c r="Y174">
        <v>20507</v>
      </c>
      <c r="Z174">
        <v>22327</v>
      </c>
      <c r="AA174">
        <v>20507</v>
      </c>
      <c r="AB174">
        <v>0</v>
      </c>
      <c r="AC174">
        <v>0</v>
      </c>
      <c r="AD174">
        <v>67</v>
      </c>
      <c r="AE174">
        <v>66</v>
      </c>
      <c r="AF174">
        <v>66</v>
      </c>
      <c r="AG174">
        <v>65</v>
      </c>
      <c r="AH174">
        <v>66</v>
      </c>
      <c r="AI174">
        <v>67</v>
      </c>
      <c r="AJ174">
        <v>402164.6</v>
      </c>
      <c r="AK174">
        <v>263311.46999999997</v>
      </c>
      <c r="AL174" s="206"/>
    </row>
    <row r="175" spans="2:38" x14ac:dyDescent="0.25">
      <c r="B175" s="160" t="s">
        <v>865</v>
      </c>
      <c r="C175" s="108" t="s">
        <v>864</v>
      </c>
      <c r="D175" s="108" t="s">
        <v>2512</v>
      </c>
      <c r="E175" s="108" t="s">
        <v>2513</v>
      </c>
      <c r="F175" s="108" t="s">
        <v>2514</v>
      </c>
      <c r="G175" s="160" t="s">
        <v>167</v>
      </c>
      <c r="H175" s="109">
        <v>1</v>
      </c>
      <c r="I175" s="109">
        <v>1</v>
      </c>
      <c r="J175" s="109">
        <v>1</v>
      </c>
      <c r="K175" s="109">
        <v>3</v>
      </c>
      <c r="L175">
        <v>575776</v>
      </c>
      <c r="M175">
        <v>575776</v>
      </c>
      <c r="N175">
        <v>2945369</v>
      </c>
      <c r="O175">
        <v>2945369</v>
      </c>
      <c r="P175">
        <v>5957630</v>
      </c>
      <c r="Q175">
        <v>2546712.2000000002</v>
      </c>
      <c r="R175">
        <v>154516</v>
      </c>
      <c r="S175">
        <v>154516</v>
      </c>
      <c r="T175">
        <v>463042</v>
      </c>
      <c r="U175">
        <v>438506.67</v>
      </c>
      <c r="V175">
        <v>330744</v>
      </c>
      <c r="W175">
        <v>330744</v>
      </c>
      <c r="X175">
        <v>66149</v>
      </c>
      <c r="Y175">
        <v>46634.8</v>
      </c>
      <c r="Z175">
        <v>66149</v>
      </c>
      <c r="AA175">
        <v>61127.87</v>
      </c>
      <c r="AB175">
        <v>0</v>
      </c>
      <c r="AC175">
        <v>0</v>
      </c>
      <c r="AD175">
        <v>361</v>
      </c>
      <c r="AE175">
        <v>367.5</v>
      </c>
      <c r="AF175">
        <v>367.5</v>
      </c>
      <c r="AG175">
        <v>364</v>
      </c>
      <c r="AH175">
        <v>368</v>
      </c>
      <c r="AI175">
        <v>364</v>
      </c>
      <c r="AJ175">
        <v>1191526</v>
      </c>
      <c r="AK175">
        <v>134867</v>
      </c>
      <c r="AL175" s="206"/>
    </row>
    <row r="176" spans="2:38" x14ac:dyDescent="0.25">
      <c r="B176" s="160" t="s">
        <v>455</v>
      </c>
      <c r="C176" s="108" t="s">
        <v>454</v>
      </c>
      <c r="D176" s="108" t="s">
        <v>2515</v>
      </c>
      <c r="E176" s="108" t="s">
        <v>2516</v>
      </c>
      <c r="F176" s="108" t="s">
        <v>2517</v>
      </c>
      <c r="G176" s="160" t="s">
        <v>167</v>
      </c>
      <c r="H176" s="109">
        <v>1</v>
      </c>
      <c r="I176" s="109">
        <v>1</v>
      </c>
      <c r="J176" s="109">
        <v>1</v>
      </c>
      <c r="K176" s="109">
        <v>3</v>
      </c>
      <c r="L176">
        <v>842152</v>
      </c>
      <c r="M176">
        <v>842152</v>
      </c>
      <c r="N176">
        <v>3742903</v>
      </c>
      <c r="O176">
        <v>1141369.18</v>
      </c>
      <c r="P176">
        <v>7570809</v>
      </c>
      <c r="Q176">
        <v>187730.23</v>
      </c>
      <c r="R176">
        <v>55321</v>
      </c>
      <c r="S176">
        <v>55321</v>
      </c>
      <c r="T176">
        <v>638503</v>
      </c>
      <c r="U176">
        <v>90461.27</v>
      </c>
      <c r="V176">
        <v>420301</v>
      </c>
      <c r="W176">
        <v>34909.72</v>
      </c>
      <c r="X176">
        <v>84060</v>
      </c>
      <c r="Y176">
        <v>37185.53</v>
      </c>
      <c r="Z176">
        <v>84060</v>
      </c>
      <c r="AA176">
        <v>18366.02</v>
      </c>
      <c r="AB176">
        <v>50082</v>
      </c>
      <c r="AC176">
        <v>0</v>
      </c>
      <c r="AD176">
        <v>186</v>
      </c>
      <c r="AE176">
        <v>187</v>
      </c>
      <c r="AF176">
        <v>187</v>
      </c>
      <c r="AG176">
        <v>205</v>
      </c>
      <c r="AH176">
        <v>271</v>
      </c>
      <c r="AI176">
        <v>271</v>
      </c>
      <c r="AJ176">
        <v>1514161.8</v>
      </c>
      <c r="AK176">
        <v>65130.13</v>
      </c>
      <c r="AL176" s="206"/>
    </row>
    <row r="177" spans="2:38" x14ac:dyDescent="0.25">
      <c r="B177" s="160" t="s">
        <v>693</v>
      </c>
      <c r="C177" s="108" t="s">
        <v>692</v>
      </c>
      <c r="D177" s="108" t="s">
        <v>2518</v>
      </c>
      <c r="E177" s="108" t="s">
        <v>2519</v>
      </c>
      <c r="F177" s="108" t="s">
        <v>2520</v>
      </c>
      <c r="G177" s="160" t="s">
        <v>167</v>
      </c>
      <c r="H177" s="109">
        <v>1</v>
      </c>
      <c r="I177" s="109">
        <v>1</v>
      </c>
      <c r="J177" s="109">
        <v>1</v>
      </c>
      <c r="K177" s="109">
        <v>3</v>
      </c>
      <c r="L177">
        <v>168990</v>
      </c>
      <c r="M177">
        <v>168990</v>
      </c>
      <c r="N177">
        <v>788109</v>
      </c>
      <c r="O177">
        <v>788109</v>
      </c>
      <c r="P177">
        <v>1594117</v>
      </c>
      <c r="Q177">
        <v>809606.88</v>
      </c>
      <c r="R177">
        <v>19925</v>
      </c>
      <c r="S177">
        <v>19925</v>
      </c>
      <c r="T177">
        <v>123900</v>
      </c>
      <c r="U177">
        <v>99789.7</v>
      </c>
      <c r="V177">
        <v>88500</v>
      </c>
      <c r="W177">
        <v>88500</v>
      </c>
      <c r="X177">
        <v>17700</v>
      </c>
      <c r="Y177">
        <v>11289.7</v>
      </c>
      <c r="Z177">
        <v>17700</v>
      </c>
      <c r="AA177">
        <v>0</v>
      </c>
      <c r="AB177">
        <v>0</v>
      </c>
      <c r="AC177">
        <v>0</v>
      </c>
      <c r="AD177">
        <v>65</v>
      </c>
      <c r="AE177">
        <v>65</v>
      </c>
      <c r="AF177">
        <v>65</v>
      </c>
      <c r="AG177">
        <v>67</v>
      </c>
      <c r="AH177">
        <v>68</v>
      </c>
      <c r="AI177">
        <v>69</v>
      </c>
      <c r="AJ177">
        <v>318823.40000000002</v>
      </c>
      <c r="AK177">
        <v>250444.42</v>
      </c>
      <c r="AL177" s="206"/>
    </row>
    <row r="178" spans="2:38" x14ac:dyDescent="0.25">
      <c r="B178" s="160" t="s">
        <v>1261</v>
      </c>
      <c r="C178" s="108" t="s">
        <v>1260</v>
      </c>
      <c r="D178" s="108" t="s">
        <v>2521</v>
      </c>
      <c r="E178" s="108" t="s">
        <v>2522</v>
      </c>
      <c r="F178" s="108" t="s">
        <v>2523</v>
      </c>
      <c r="G178" s="160" t="s">
        <v>167</v>
      </c>
      <c r="H178" s="109">
        <v>1</v>
      </c>
      <c r="I178" s="109">
        <v>1</v>
      </c>
      <c r="J178" s="109">
        <v>1</v>
      </c>
      <c r="K178" s="109">
        <v>3</v>
      </c>
      <c r="L178">
        <v>257009</v>
      </c>
      <c r="M178">
        <v>257009</v>
      </c>
      <c r="N178">
        <v>1094866</v>
      </c>
      <c r="O178">
        <v>971638.31</v>
      </c>
      <c r="P178">
        <v>2214598</v>
      </c>
      <c r="Q178">
        <v>253039.54</v>
      </c>
      <c r="R178">
        <v>310338</v>
      </c>
      <c r="S178">
        <v>310338</v>
      </c>
      <c r="T178">
        <v>172125</v>
      </c>
      <c r="U178">
        <v>37325.449999999997</v>
      </c>
      <c r="V178">
        <v>122947</v>
      </c>
      <c r="W178">
        <v>36964.550000000003</v>
      </c>
      <c r="X178">
        <v>24589</v>
      </c>
      <c r="Y178">
        <v>0</v>
      </c>
      <c r="Z178">
        <v>24589</v>
      </c>
      <c r="AA178">
        <v>360.9</v>
      </c>
      <c r="AB178">
        <v>0</v>
      </c>
      <c r="AC178">
        <v>0</v>
      </c>
      <c r="AD178">
        <v>877</v>
      </c>
      <c r="AE178">
        <v>858.3</v>
      </c>
      <c r="AF178">
        <v>858.3</v>
      </c>
      <c r="AG178">
        <v>891.8</v>
      </c>
      <c r="AH178">
        <v>884.3</v>
      </c>
      <c r="AI178">
        <v>906.7</v>
      </c>
      <c r="AJ178">
        <v>442605</v>
      </c>
      <c r="AK178">
        <v>126519.77</v>
      </c>
      <c r="AL178" s="206"/>
    </row>
    <row r="179" spans="2:38" x14ac:dyDescent="0.25">
      <c r="B179" s="160" t="s">
        <v>525</v>
      </c>
      <c r="C179" s="108" t="s">
        <v>524</v>
      </c>
      <c r="D179" s="108" t="s">
        <v>2524</v>
      </c>
      <c r="E179" s="108" t="s">
        <v>2525</v>
      </c>
      <c r="F179" s="108" t="s">
        <v>2526</v>
      </c>
      <c r="G179" s="160" t="s">
        <v>167</v>
      </c>
      <c r="H179" s="109">
        <v>1</v>
      </c>
      <c r="I179" s="109">
        <v>1</v>
      </c>
      <c r="J179" s="109">
        <v>1</v>
      </c>
      <c r="K179" s="109">
        <v>3</v>
      </c>
      <c r="L179">
        <v>198131</v>
      </c>
      <c r="M179">
        <v>198131</v>
      </c>
      <c r="N179">
        <v>858876</v>
      </c>
      <c r="O179">
        <v>858876</v>
      </c>
      <c r="P179">
        <v>1737257</v>
      </c>
      <c r="Q179">
        <v>79380</v>
      </c>
      <c r="R179">
        <v>31055</v>
      </c>
      <c r="S179">
        <v>31055</v>
      </c>
      <c r="T179">
        <v>135025</v>
      </c>
      <c r="U179">
        <v>74620</v>
      </c>
      <c r="V179">
        <v>96447</v>
      </c>
      <c r="W179">
        <v>52244</v>
      </c>
      <c r="X179">
        <v>19289</v>
      </c>
      <c r="Y179">
        <v>8396</v>
      </c>
      <c r="Z179">
        <v>19289</v>
      </c>
      <c r="AA179">
        <v>13980</v>
      </c>
      <c r="AB179">
        <v>0</v>
      </c>
      <c r="AC179">
        <v>0</v>
      </c>
      <c r="AD179">
        <v>109.75</v>
      </c>
      <c r="AE179">
        <v>110.85</v>
      </c>
      <c r="AF179">
        <v>110.85</v>
      </c>
      <c r="AG179">
        <v>116.41</v>
      </c>
      <c r="AH179">
        <v>128.75</v>
      </c>
      <c r="AI179">
        <v>126.75</v>
      </c>
      <c r="AJ179">
        <v>451687</v>
      </c>
      <c r="AK179">
        <v>76511</v>
      </c>
      <c r="AL179" s="206"/>
    </row>
    <row r="180" spans="2:38" x14ac:dyDescent="0.25">
      <c r="B180" s="160" t="s">
        <v>445</v>
      </c>
      <c r="C180" s="108" t="s">
        <v>444</v>
      </c>
      <c r="D180" s="108" t="s">
        <v>2527</v>
      </c>
      <c r="E180" s="108" t="s">
        <v>2528</v>
      </c>
      <c r="F180" s="108" t="s">
        <v>2529</v>
      </c>
      <c r="G180" s="160" t="s">
        <v>167</v>
      </c>
      <c r="H180" s="109">
        <v>1</v>
      </c>
      <c r="I180" s="109">
        <v>1</v>
      </c>
      <c r="J180" s="109">
        <v>1</v>
      </c>
      <c r="K180" s="109">
        <v>3</v>
      </c>
      <c r="L180">
        <v>932249</v>
      </c>
      <c r="M180">
        <v>932249</v>
      </c>
      <c r="N180">
        <v>4076544</v>
      </c>
      <c r="O180">
        <v>0</v>
      </c>
      <c r="P180">
        <v>8245668</v>
      </c>
      <c r="Q180">
        <v>306612.18</v>
      </c>
      <c r="R180">
        <v>95644</v>
      </c>
      <c r="S180">
        <v>95644</v>
      </c>
      <c r="T180">
        <v>729236</v>
      </c>
      <c r="U180">
        <v>0</v>
      </c>
      <c r="V180">
        <v>457767</v>
      </c>
      <c r="W180">
        <v>0</v>
      </c>
      <c r="X180">
        <v>91533</v>
      </c>
      <c r="Y180">
        <v>0</v>
      </c>
      <c r="Z180">
        <v>91533</v>
      </c>
      <c r="AA180">
        <v>0</v>
      </c>
      <c r="AB180">
        <v>88403</v>
      </c>
      <c r="AC180">
        <v>0</v>
      </c>
      <c r="AD180">
        <v>299.5</v>
      </c>
      <c r="AE180">
        <v>296.5</v>
      </c>
      <c r="AF180">
        <v>296.5</v>
      </c>
      <c r="AG180">
        <v>289.5</v>
      </c>
      <c r="AH180">
        <v>283.5</v>
      </c>
      <c r="AI180">
        <v>277.5</v>
      </c>
      <c r="AJ180">
        <v>1649134</v>
      </c>
      <c r="AK180">
        <v>153306.09</v>
      </c>
      <c r="AL180" s="206"/>
    </row>
    <row r="181" spans="2:38" x14ac:dyDescent="0.25">
      <c r="B181" s="160" t="s">
        <v>447</v>
      </c>
      <c r="C181" s="108" t="s">
        <v>446</v>
      </c>
      <c r="D181" s="108" t="s">
        <v>2530</v>
      </c>
      <c r="E181" s="108" t="s">
        <v>2531</v>
      </c>
      <c r="F181" s="108" t="s">
        <v>2532</v>
      </c>
      <c r="G181" s="160" t="s">
        <v>174</v>
      </c>
      <c r="H181" s="109"/>
      <c r="I181" s="109"/>
      <c r="J181" s="109">
        <v>1</v>
      </c>
      <c r="K181" s="109">
        <v>1</v>
      </c>
      <c r="L181">
        <v>0</v>
      </c>
      <c r="M181">
        <v>0</v>
      </c>
      <c r="N181">
        <v>0</v>
      </c>
      <c r="O181">
        <v>0</v>
      </c>
      <c r="P181">
        <v>0</v>
      </c>
      <c r="Q181">
        <v>0</v>
      </c>
      <c r="R181">
        <v>0</v>
      </c>
      <c r="S181">
        <v>0</v>
      </c>
      <c r="T181">
        <v>463992</v>
      </c>
      <c r="U181">
        <v>0</v>
      </c>
      <c r="V181">
        <v>0</v>
      </c>
      <c r="W181">
        <v>0</v>
      </c>
      <c r="X181">
        <v>0</v>
      </c>
      <c r="Y181">
        <v>0</v>
      </c>
      <c r="Z181">
        <v>0</v>
      </c>
      <c r="AA181">
        <v>0</v>
      </c>
      <c r="AB181">
        <v>463992</v>
      </c>
      <c r="AC181">
        <v>0</v>
      </c>
      <c r="AD181">
        <v>25</v>
      </c>
      <c r="AE181">
        <v>24</v>
      </c>
      <c r="AF181">
        <v>24</v>
      </c>
      <c r="AG181">
        <v>23</v>
      </c>
      <c r="AH181">
        <v>22</v>
      </c>
      <c r="AI181">
        <v>23</v>
      </c>
      <c r="AJ181">
        <v>0</v>
      </c>
      <c r="AK181">
        <v>0</v>
      </c>
      <c r="AL181" s="206"/>
    </row>
    <row r="182" spans="2:38" x14ac:dyDescent="0.25">
      <c r="B182" s="160" t="s">
        <v>1079</v>
      </c>
      <c r="C182" s="108" t="s">
        <v>1078</v>
      </c>
      <c r="D182" s="108" t="s">
        <v>2533</v>
      </c>
      <c r="E182" s="108" t="s">
        <v>2534</v>
      </c>
      <c r="F182" s="108" t="s">
        <v>4370</v>
      </c>
      <c r="G182" s="160" t="s">
        <v>167</v>
      </c>
      <c r="H182" s="109">
        <v>1</v>
      </c>
      <c r="I182" s="109">
        <v>1</v>
      </c>
      <c r="J182" s="109">
        <v>1</v>
      </c>
      <c r="K182" s="109">
        <v>3</v>
      </c>
      <c r="L182">
        <v>221784</v>
      </c>
      <c r="M182">
        <v>221784</v>
      </c>
      <c r="N182">
        <v>1439752</v>
      </c>
      <c r="O182">
        <v>1439752</v>
      </c>
      <c r="P182">
        <v>2912201</v>
      </c>
      <c r="Q182">
        <v>456642.58</v>
      </c>
      <c r="R182">
        <v>81469</v>
      </c>
      <c r="S182">
        <v>81469</v>
      </c>
      <c r="T182">
        <v>226343</v>
      </c>
      <c r="U182">
        <v>32335</v>
      </c>
      <c r="V182">
        <v>161673</v>
      </c>
      <c r="W182">
        <v>0</v>
      </c>
      <c r="X182">
        <v>32335</v>
      </c>
      <c r="Y182">
        <v>32335</v>
      </c>
      <c r="Z182">
        <v>32335</v>
      </c>
      <c r="AA182">
        <v>0</v>
      </c>
      <c r="AB182">
        <v>0</v>
      </c>
      <c r="AC182">
        <v>0</v>
      </c>
      <c r="AD182">
        <v>179.85</v>
      </c>
      <c r="AE182">
        <v>178.5</v>
      </c>
      <c r="AF182">
        <v>178.5</v>
      </c>
      <c r="AG182">
        <v>180</v>
      </c>
      <c r="AH182">
        <v>237.5</v>
      </c>
      <c r="AI182">
        <v>182</v>
      </c>
      <c r="AJ182">
        <v>582441</v>
      </c>
      <c r="AK182">
        <v>105437.24</v>
      </c>
      <c r="AL182" s="206"/>
    </row>
    <row r="183" spans="2:38" x14ac:dyDescent="0.25">
      <c r="B183" s="160" t="s">
        <v>801</v>
      </c>
      <c r="C183" s="108" t="s">
        <v>800</v>
      </c>
      <c r="D183" s="108" t="s">
        <v>2535</v>
      </c>
      <c r="E183" s="108" t="s">
        <v>2536</v>
      </c>
      <c r="F183" s="108" t="s">
        <v>2537</v>
      </c>
      <c r="G183" s="160" t="s">
        <v>161</v>
      </c>
      <c r="H183" s="109">
        <v>1</v>
      </c>
      <c r="I183" s="109">
        <v>1</v>
      </c>
      <c r="J183" s="109">
        <v>1</v>
      </c>
      <c r="K183" s="109">
        <v>3</v>
      </c>
      <c r="L183">
        <v>53650</v>
      </c>
      <c r="M183">
        <v>53650</v>
      </c>
      <c r="N183">
        <v>217339</v>
      </c>
      <c r="O183">
        <v>211537</v>
      </c>
      <c r="P183">
        <v>439614</v>
      </c>
      <c r="Q183">
        <v>439614</v>
      </c>
      <c r="R183">
        <v>0</v>
      </c>
      <c r="S183">
        <v>0</v>
      </c>
      <c r="T183">
        <v>34168</v>
      </c>
      <c r="U183">
        <v>16700</v>
      </c>
      <c r="V183">
        <v>0</v>
      </c>
      <c r="W183">
        <v>0</v>
      </c>
      <c r="X183">
        <v>24406</v>
      </c>
      <c r="Y183">
        <v>12200</v>
      </c>
      <c r="Z183">
        <v>0</v>
      </c>
      <c r="AA183">
        <v>0</v>
      </c>
      <c r="AB183">
        <v>9762</v>
      </c>
      <c r="AC183">
        <v>4500</v>
      </c>
      <c r="AD183">
        <v>9</v>
      </c>
      <c r="AE183">
        <v>10</v>
      </c>
      <c r="AF183">
        <v>10</v>
      </c>
      <c r="AG183">
        <v>10</v>
      </c>
      <c r="AH183">
        <v>10</v>
      </c>
      <c r="AI183">
        <v>9.8800000000000008</v>
      </c>
      <c r="AJ183">
        <v>90000</v>
      </c>
      <c r="AK183">
        <v>0</v>
      </c>
      <c r="AL183" s="206"/>
    </row>
    <row r="184" spans="2:38" x14ac:dyDescent="0.25">
      <c r="B184" s="160" t="s">
        <v>1119</v>
      </c>
      <c r="C184" s="108" t="s">
        <v>1118</v>
      </c>
      <c r="D184" s="108" t="s">
        <v>2538</v>
      </c>
      <c r="E184" s="108" t="s">
        <v>2539</v>
      </c>
      <c r="F184" s="108" t="s">
        <v>2540</v>
      </c>
      <c r="G184" s="160" t="s">
        <v>174</v>
      </c>
      <c r="H184" s="109"/>
      <c r="I184" s="109"/>
      <c r="J184" s="109">
        <v>1</v>
      </c>
      <c r="K184" s="109">
        <v>1</v>
      </c>
      <c r="L184">
        <v>0</v>
      </c>
      <c r="M184">
        <v>0</v>
      </c>
      <c r="N184">
        <v>0</v>
      </c>
      <c r="O184">
        <v>0</v>
      </c>
      <c r="P184">
        <v>0</v>
      </c>
      <c r="Q184">
        <v>0</v>
      </c>
      <c r="R184">
        <v>0</v>
      </c>
      <c r="S184">
        <v>0</v>
      </c>
      <c r="T184">
        <v>527382</v>
      </c>
      <c r="U184">
        <v>397742</v>
      </c>
      <c r="V184">
        <v>0</v>
      </c>
      <c r="W184">
        <v>0</v>
      </c>
      <c r="X184">
        <v>0</v>
      </c>
      <c r="Y184">
        <v>0</v>
      </c>
      <c r="Z184">
        <v>0</v>
      </c>
      <c r="AA184">
        <v>0</v>
      </c>
      <c r="AB184">
        <v>527382</v>
      </c>
      <c r="AC184">
        <v>397742</v>
      </c>
      <c r="AD184">
        <v>33</v>
      </c>
      <c r="AE184">
        <v>34</v>
      </c>
      <c r="AF184">
        <v>34</v>
      </c>
      <c r="AG184">
        <v>34</v>
      </c>
      <c r="AH184">
        <v>35</v>
      </c>
      <c r="AI184">
        <v>34.9</v>
      </c>
      <c r="AJ184">
        <v>0</v>
      </c>
      <c r="AK184">
        <v>0</v>
      </c>
      <c r="AL184" s="206"/>
    </row>
    <row r="185" spans="2:38" x14ac:dyDescent="0.25">
      <c r="B185" s="160" t="s">
        <v>933</v>
      </c>
      <c r="C185" s="108" t="s">
        <v>932</v>
      </c>
      <c r="D185" s="108" t="s">
        <v>2541</v>
      </c>
      <c r="E185" s="108" t="s">
        <v>2542</v>
      </c>
      <c r="F185" s="108" t="s">
        <v>2543</v>
      </c>
      <c r="G185" s="160" t="s">
        <v>174</v>
      </c>
      <c r="H185" s="109"/>
      <c r="I185" s="109"/>
      <c r="J185" s="109">
        <v>1</v>
      </c>
      <c r="K185" s="109">
        <v>1</v>
      </c>
      <c r="L185">
        <v>0</v>
      </c>
      <c r="M185">
        <v>0</v>
      </c>
      <c r="N185">
        <v>0</v>
      </c>
      <c r="O185">
        <v>0</v>
      </c>
      <c r="P185">
        <v>0</v>
      </c>
      <c r="Q185">
        <v>0</v>
      </c>
      <c r="R185">
        <v>0</v>
      </c>
      <c r="S185">
        <v>0</v>
      </c>
      <c r="T185">
        <v>631676</v>
      </c>
      <c r="U185">
        <v>0</v>
      </c>
      <c r="V185">
        <v>0</v>
      </c>
      <c r="W185">
        <v>0</v>
      </c>
      <c r="X185">
        <v>0</v>
      </c>
      <c r="Y185">
        <v>0</v>
      </c>
      <c r="Z185">
        <v>0</v>
      </c>
      <c r="AA185">
        <v>0</v>
      </c>
      <c r="AB185">
        <v>631676</v>
      </c>
      <c r="AC185">
        <v>0</v>
      </c>
      <c r="AD185">
        <v>43</v>
      </c>
      <c r="AE185">
        <v>43</v>
      </c>
      <c r="AF185">
        <v>43</v>
      </c>
      <c r="AG185">
        <v>45</v>
      </c>
      <c r="AH185">
        <v>47</v>
      </c>
      <c r="AI185">
        <v>48</v>
      </c>
      <c r="AJ185">
        <v>0</v>
      </c>
      <c r="AK185">
        <v>0</v>
      </c>
      <c r="AL185" s="206"/>
    </row>
    <row r="186" spans="2:38" x14ac:dyDescent="0.25">
      <c r="B186" s="160" t="s">
        <v>931</v>
      </c>
      <c r="C186" s="108" t="s">
        <v>930</v>
      </c>
      <c r="D186" s="108" t="s">
        <v>2544</v>
      </c>
      <c r="E186" s="108" t="s">
        <v>2545</v>
      </c>
      <c r="F186" s="108" t="s">
        <v>4371</v>
      </c>
      <c r="G186" s="160" t="s">
        <v>167</v>
      </c>
      <c r="H186" s="109">
        <v>1</v>
      </c>
      <c r="I186" s="109">
        <v>1</v>
      </c>
      <c r="J186" s="109">
        <v>1</v>
      </c>
      <c r="K186" s="109">
        <v>3</v>
      </c>
      <c r="L186">
        <v>413962</v>
      </c>
      <c r="M186">
        <v>413962</v>
      </c>
      <c r="N186">
        <v>1581963</v>
      </c>
      <c r="O186">
        <v>803159.69</v>
      </c>
      <c r="P186">
        <v>3199853</v>
      </c>
      <c r="Q186">
        <v>0</v>
      </c>
      <c r="R186">
        <v>299567</v>
      </c>
      <c r="S186">
        <v>299567</v>
      </c>
      <c r="T186">
        <v>248700</v>
      </c>
      <c r="U186">
        <v>212067</v>
      </c>
      <c r="V186">
        <v>177642</v>
      </c>
      <c r="W186">
        <v>177642</v>
      </c>
      <c r="X186">
        <v>35529</v>
      </c>
      <c r="Y186">
        <v>0</v>
      </c>
      <c r="Z186">
        <v>35529</v>
      </c>
      <c r="AA186">
        <v>34425</v>
      </c>
      <c r="AB186">
        <v>0</v>
      </c>
      <c r="AC186">
        <v>0</v>
      </c>
      <c r="AD186">
        <v>686</v>
      </c>
      <c r="AE186">
        <v>691</v>
      </c>
      <c r="AF186">
        <v>691</v>
      </c>
      <c r="AG186">
        <v>694</v>
      </c>
      <c r="AH186">
        <v>752.3</v>
      </c>
      <c r="AI186">
        <v>775.4</v>
      </c>
      <c r="AJ186">
        <v>696596</v>
      </c>
      <c r="AK186">
        <v>0</v>
      </c>
      <c r="AL186" s="206"/>
    </row>
    <row r="187" spans="2:38" x14ac:dyDescent="0.25">
      <c r="B187" s="160" t="s">
        <v>719</v>
      </c>
      <c r="C187" s="108" t="s">
        <v>718</v>
      </c>
      <c r="D187" s="108" t="s">
        <v>2546</v>
      </c>
      <c r="E187" s="108" t="s">
        <v>2547</v>
      </c>
      <c r="F187" s="108" t="s">
        <v>2548</v>
      </c>
      <c r="G187" s="160" t="s">
        <v>167</v>
      </c>
      <c r="H187" s="109">
        <v>1</v>
      </c>
      <c r="I187" s="109">
        <v>1</v>
      </c>
      <c r="J187" s="109">
        <v>1</v>
      </c>
      <c r="K187" s="109">
        <v>3</v>
      </c>
      <c r="L187">
        <v>260946</v>
      </c>
      <c r="M187">
        <v>260946</v>
      </c>
      <c r="N187">
        <v>1353712</v>
      </c>
      <c r="O187">
        <v>1353712</v>
      </c>
      <c r="P187">
        <v>2738167</v>
      </c>
      <c r="Q187">
        <v>760977.46</v>
      </c>
      <c r="R187">
        <v>28647</v>
      </c>
      <c r="S187">
        <v>28647</v>
      </c>
      <c r="T187">
        <v>212816</v>
      </c>
      <c r="U187">
        <v>63024.36</v>
      </c>
      <c r="V187">
        <v>152012</v>
      </c>
      <c r="W187">
        <v>42028.44</v>
      </c>
      <c r="X187">
        <v>30402</v>
      </c>
      <c r="Y187">
        <v>20995.919999999998</v>
      </c>
      <c r="Z187">
        <v>30402</v>
      </c>
      <c r="AA187">
        <v>0</v>
      </c>
      <c r="AB187">
        <v>0</v>
      </c>
      <c r="AC187">
        <v>0</v>
      </c>
      <c r="AD187">
        <v>92.4</v>
      </c>
      <c r="AE187">
        <v>93.4</v>
      </c>
      <c r="AF187">
        <v>93.4</v>
      </c>
      <c r="AG187">
        <v>94</v>
      </c>
      <c r="AH187">
        <v>96</v>
      </c>
      <c r="AI187">
        <v>95</v>
      </c>
      <c r="AJ187">
        <v>547633</v>
      </c>
      <c r="AK187">
        <v>244011.45</v>
      </c>
      <c r="AL187" s="206"/>
    </row>
    <row r="188" spans="2:38" x14ac:dyDescent="0.25">
      <c r="B188" s="160" t="s">
        <v>1081</v>
      </c>
      <c r="C188" s="108" t="s">
        <v>1080</v>
      </c>
      <c r="D188" s="108" t="s">
        <v>2549</v>
      </c>
      <c r="E188" s="108" t="s">
        <v>2550</v>
      </c>
      <c r="F188" s="108" t="s">
        <v>2551</v>
      </c>
      <c r="G188" s="160" t="s">
        <v>167</v>
      </c>
      <c r="H188" s="109">
        <v>1</v>
      </c>
      <c r="I188" s="109">
        <v>1</v>
      </c>
      <c r="J188" s="109">
        <v>1</v>
      </c>
      <c r="K188" s="109">
        <v>3</v>
      </c>
      <c r="L188">
        <v>305097</v>
      </c>
      <c r="M188">
        <v>305097</v>
      </c>
      <c r="N188">
        <v>1651477</v>
      </c>
      <c r="O188">
        <v>1651477</v>
      </c>
      <c r="P188">
        <v>3340461</v>
      </c>
      <c r="Q188">
        <v>2169957.4900000002</v>
      </c>
      <c r="R188">
        <v>70994</v>
      </c>
      <c r="S188">
        <v>70994</v>
      </c>
      <c r="T188">
        <v>0</v>
      </c>
      <c r="U188">
        <v>0</v>
      </c>
      <c r="V188">
        <v>0</v>
      </c>
      <c r="W188">
        <v>0</v>
      </c>
      <c r="X188">
        <v>0</v>
      </c>
      <c r="Y188">
        <v>0</v>
      </c>
      <c r="Z188">
        <v>0</v>
      </c>
      <c r="AA188">
        <v>0</v>
      </c>
      <c r="AB188">
        <v>0</v>
      </c>
      <c r="AC188">
        <v>0</v>
      </c>
      <c r="AD188">
        <v>185.63</v>
      </c>
      <c r="AE188">
        <v>188.63</v>
      </c>
      <c r="AF188">
        <v>188.63</v>
      </c>
      <c r="AG188">
        <v>187.13</v>
      </c>
      <c r="AH188">
        <v>194.13</v>
      </c>
      <c r="AI188">
        <v>192</v>
      </c>
      <c r="AJ188">
        <v>668092</v>
      </c>
      <c r="AK188">
        <v>23602.75</v>
      </c>
      <c r="AL188" s="206"/>
    </row>
    <row r="189" spans="2:38" x14ac:dyDescent="0.25">
      <c r="B189" s="160" t="s">
        <v>793</v>
      </c>
      <c r="C189" s="108" t="s">
        <v>792</v>
      </c>
      <c r="D189" s="108" t="s">
        <v>2552</v>
      </c>
      <c r="E189" s="108" t="s">
        <v>2553</v>
      </c>
      <c r="F189" s="108" t="s">
        <v>2554</v>
      </c>
      <c r="G189" s="160" t="s">
        <v>167</v>
      </c>
      <c r="H189" s="109">
        <v>1</v>
      </c>
      <c r="I189" s="109">
        <v>1</v>
      </c>
      <c r="J189" s="109">
        <v>1</v>
      </c>
      <c r="K189" s="109">
        <v>3</v>
      </c>
      <c r="L189">
        <v>500967</v>
      </c>
      <c r="M189">
        <v>500967</v>
      </c>
      <c r="N189">
        <v>2226521</v>
      </c>
      <c r="O189">
        <v>1178681.43</v>
      </c>
      <c r="P189">
        <v>4503608</v>
      </c>
      <c r="Q189">
        <v>239530.33</v>
      </c>
      <c r="R189">
        <v>193724</v>
      </c>
      <c r="S189">
        <v>85799.14</v>
      </c>
      <c r="T189">
        <v>350033</v>
      </c>
      <c r="U189">
        <v>0</v>
      </c>
      <c r="V189">
        <v>0</v>
      </c>
      <c r="W189">
        <v>0</v>
      </c>
      <c r="X189">
        <v>250023</v>
      </c>
      <c r="Y189">
        <v>0</v>
      </c>
      <c r="Z189">
        <v>50005</v>
      </c>
      <c r="AA189">
        <v>0</v>
      </c>
      <c r="AB189">
        <v>50005</v>
      </c>
      <c r="AC189">
        <v>0</v>
      </c>
      <c r="AD189">
        <v>475.07</v>
      </c>
      <c r="AE189">
        <v>470.66</v>
      </c>
      <c r="AF189">
        <v>470.66</v>
      </c>
      <c r="AG189">
        <v>459.72</v>
      </c>
      <c r="AH189">
        <v>775.6</v>
      </c>
      <c r="AI189">
        <v>780</v>
      </c>
      <c r="AJ189">
        <v>250023</v>
      </c>
      <c r="AK189">
        <v>0</v>
      </c>
      <c r="AL189" s="206"/>
    </row>
    <row r="190" spans="2:38" x14ac:dyDescent="0.25">
      <c r="B190" s="160" t="s">
        <v>891</v>
      </c>
      <c r="C190" s="108" t="s">
        <v>890</v>
      </c>
      <c r="D190" s="108" t="s">
        <v>2555</v>
      </c>
      <c r="E190" s="108" t="s">
        <v>2556</v>
      </c>
      <c r="F190" s="108" t="s">
        <v>2557</v>
      </c>
      <c r="G190" s="160" t="s">
        <v>167</v>
      </c>
      <c r="H190" s="109">
        <v>1</v>
      </c>
      <c r="I190" s="109">
        <v>1</v>
      </c>
      <c r="J190" s="109">
        <v>1</v>
      </c>
      <c r="K190" s="109">
        <v>3</v>
      </c>
      <c r="L190">
        <v>289284</v>
      </c>
      <c r="M190">
        <v>245476</v>
      </c>
      <c r="N190">
        <v>1425635</v>
      </c>
      <c r="O190">
        <v>0</v>
      </c>
      <c r="P190">
        <v>2883647</v>
      </c>
      <c r="Q190">
        <v>0</v>
      </c>
      <c r="R190">
        <v>95313</v>
      </c>
      <c r="S190">
        <v>91979.199999999997</v>
      </c>
      <c r="T190">
        <v>224125</v>
      </c>
      <c r="U190">
        <v>0</v>
      </c>
      <c r="V190">
        <v>160089</v>
      </c>
      <c r="W190">
        <v>0</v>
      </c>
      <c r="X190">
        <v>32018</v>
      </c>
      <c r="Y190">
        <v>0</v>
      </c>
      <c r="Z190">
        <v>32018</v>
      </c>
      <c r="AA190">
        <v>0</v>
      </c>
      <c r="AB190">
        <v>0</v>
      </c>
      <c r="AC190">
        <v>0</v>
      </c>
      <c r="AD190">
        <v>257.70999999999998</v>
      </c>
      <c r="AE190">
        <v>253</v>
      </c>
      <c r="AF190">
        <v>253</v>
      </c>
      <c r="AG190">
        <v>254</v>
      </c>
      <c r="AH190">
        <v>240</v>
      </c>
      <c r="AI190">
        <v>266.08999999999997</v>
      </c>
      <c r="AJ190">
        <v>2883647</v>
      </c>
      <c r="AK190">
        <v>0</v>
      </c>
      <c r="AL190" s="206"/>
    </row>
    <row r="191" spans="2:38" x14ac:dyDescent="0.25">
      <c r="B191" s="160" t="s">
        <v>1005</v>
      </c>
      <c r="C191" s="108" t="s">
        <v>1004</v>
      </c>
      <c r="D191" s="108" t="s">
        <v>2558</v>
      </c>
      <c r="E191" s="108" t="s">
        <v>2559</v>
      </c>
      <c r="F191" s="108" t="s">
        <v>4372</v>
      </c>
      <c r="G191" s="160" t="s">
        <v>167</v>
      </c>
      <c r="H191" s="109">
        <v>1</v>
      </c>
      <c r="I191" s="109">
        <v>1</v>
      </c>
      <c r="J191" s="109">
        <v>1</v>
      </c>
      <c r="K191" s="109">
        <v>3</v>
      </c>
      <c r="L191">
        <v>385239</v>
      </c>
      <c r="M191">
        <v>385239</v>
      </c>
      <c r="N191">
        <v>1712175</v>
      </c>
      <c r="O191">
        <v>1623410.67</v>
      </c>
      <c r="P191">
        <v>3463235</v>
      </c>
      <c r="Q191">
        <v>3439376.08</v>
      </c>
      <c r="R191">
        <v>71256</v>
      </c>
      <c r="S191">
        <v>71256</v>
      </c>
      <c r="T191">
        <v>269172</v>
      </c>
      <c r="U191">
        <v>269172</v>
      </c>
      <c r="V191">
        <v>192266</v>
      </c>
      <c r="W191">
        <v>192266</v>
      </c>
      <c r="X191">
        <v>38453</v>
      </c>
      <c r="Y191">
        <v>38453</v>
      </c>
      <c r="Z191">
        <v>38453</v>
      </c>
      <c r="AA191">
        <v>38453</v>
      </c>
      <c r="AB191">
        <v>0</v>
      </c>
      <c r="AC191">
        <v>0</v>
      </c>
      <c r="AD191">
        <v>219</v>
      </c>
      <c r="AE191">
        <v>221</v>
      </c>
      <c r="AF191">
        <v>221</v>
      </c>
      <c r="AG191">
        <v>219</v>
      </c>
      <c r="AH191">
        <v>293</v>
      </c>
      <c r="AI191">
        <v>307</v>
      </c>
      <c r="AJ191">
        <v>692647</v>
      </c>
      <c r="AK191">
        <v>1041980</v>
      </c>
      <c r="AL191" s="206"/>
    </row>
    <row r="192" spans="2:38" x14ac:dyDescent="0.25">
      <c r="B192" s="160" t="s">
        <v>953</v>
      </c>
      <c r="C192" s="108" t="s">
        <v>952</v>
      </c>
      <c r="D192" s="108" t="s">
        <v>2560</v>
      </c>
      <c r="E192" s="108" t="s">
        <v>2561</v>
      </c>
      <c r="F192" s="108" t="s">
        <v>2562</v>
      </c>
      <c r="G192" s="160" t="s">
        <v>181</v>
      </c>
      <c r="H192" s="109"/>
      <c r="I192" s="109"/>
      <c r="J192" s="109">
        <v>1</v>
      </c>
      <c r="K192" s="109">
        <v>1</v>
      </c>
      <c r="L192">
        <v>0</v>
      </c>
      <c r="M192">
        <v>0</v>
      </c>
      <c r="N192">
        <v>0</v>
      </c>
      <c r="O192">
        <v>0</v>
      </c>
      <c r="P192">
        <v>0</v>
      </c>
      <c r="Q192">
        <v>0</v>
      </c>
      <c r="R192">
        <v>0</v>
      </c>
      <c r="S192">
        <v>0</v>
      </c>
      <c r="T192">
        <v>776530</v>
      </c>
      <c r="U192">
        <v>47800</v>
      </c>
      <c r="V192">
        <v>0</v>
      </c>
      <c r="W192">
        <v>0</v>
      </c>
      <c r="X192">
        <v>0</v>
      </c>
      <c r="Y192">
        <v>0</v>
      </c>
      <c r="Z192">
        <v>0</v>
      </c>
      <c r="AA192">
        <v>0</v>
      </c>
      <c r="AB192">
        <v>776530</v>
      </c>
      <c r="AC192">
        <v>47800</v>
      </c>
      <c r="AD192">
        <v>112</v>
      </c>
      <c r="AE192">
        <v>111</v>
      </c>
      <c r="AF192">
        <v>111</v>
      </c>
      <c r="AG192">
        <v>110</v>
      </c>
      <c r="AH192">
        <v>110</v>
      </c>
      <c r="AI192">
        <v>107</v>
      </c>
      <c r="AJ192">
        <v>0</v>
      </c>
      <c r="AK192">
        <v>0</v>
      </c>
      <c r="AL192" s="206"/>
    </row>
    <row r="193" spans="2:38" x14ac:dyDescent="0.25">
      <c r="B193" s="160" t="s">
        <v>1764</v>
      </c>
      <c r="C193" s="108" t="s">
        <v>1763</v>
      </c>
      <c r="D193" s="108" t="s">
        <v>2563</v>
      </c>
      <c r="E193" s="108" t="s">
        <v>4354</v>
      </c>
      <c r="F193" s="108" t="s">
        <v>2564</v>
      </c>
      <c r="G193" s="160" t="s">
        <v>1720</v>
      </c>
      <c r="H193" s="109"/>
      <c r="I193" s="109"/>
      <c r="J193" s="109">
        <v>1</v>
      </c>
      <c r="K193" s="109">
        <v>1</v>
      </c>
      <c r="L193">
        <v>0</v>
      </c>
      <c r="M193">
        <v>1064508.19</v>
      </c>
      <c r="N193">
        <v>0</v>
      </c>
      <c r="O193">
        <v>0</v>
      </c>
      <c r="P193">
        <v>0</v>
      </c>
      <c r="Q193">
        <v>0</v>
      </c>
      <c r="R193">
        <v>0</v>
      </c>
      <c r="S193">
        <v>0</v>
      </c>
      <c r="T193">
        <v>1317642</v>
      </c>
      <c r="U193">
        <v>253133.81</v>
      </c>
      <c r="V193">
        <v>0</v>
      </c>
      <c r="W193">
        <v>0</v>
      </c>
      <c r="X193">
        <v>0</v>
      </c>
      <c r="Y193">
        <v>0</v>
      </c>
      <c r="Z193">
        <v>0</v>
      </c>
      <c r="AA193">
        <v>0</v>
      </c>
      <c r="AB193">
        <v>1317642</v>
      </c>
      <c r="AC193">
        <v>253133.81</v>
      </c>
      <c r="AD193">
        <v>0</v>
      </c>
      <c r="AE193">
        <v>0</v>
      </c>
      <c r="AF193">
        <v>0</v>
      </c>
      <c r="AG193">
        <v>337</v>
      </c>
      <c r="AH193">
        <v>289</v>
      </c>
      <c r="AI193">
        <v>165</v>
      </c>
      <c r="AJ193">
        <v>975450</v>
      </c>
      <c r="AK193">
        <v>253133.81</v>
      </c>
      <c r="AL193" s="206"/>
    </row>
    <row r="194" spans="2:38" x14ac:dyDescent="0.25">
      <c r="B194" s="160" t="s">
        <v>1713</v>
      </c>
      <c r="C194" s="108" t="s">
        <v>1712</v>
      </c>
      <c r="D194" s="108" t="s">
        <v>4455</v>
      </c>
      <c r="E194" s="108" t="s">
        <v>4455</v>
      </c>
      <c r="F194" s="108" t="s">
        <v>4455</v>
      </c>
      <c r="G194" s="160" t="s">
        <v>1711</v>
      </c>
      <c r="H194" s="109"/>
      <c r="I194" s="109"/>
      <c r="J194" s="109">
        <v>1</v>
      </c>
      <c r="K194" s="109">
        <v>1</v>
      </c>
      <c r="L194" t="s">
        <v>2045</v>
      </c>
      <c r="M194" t="s">
        <v>2045</v>
      </c>
      <c r="N194" t="s">
        <v>2045</v>
      </c>
      <c r="O194" t="s">
        <v>2045</v>
      </c>
      <c r="P194" t="s">
        <v>2045</v>
      </c>
      <c r="Q194" t="s">
        <v>2045</v>
      </c>
      <c r="R194" t="s">
        <v>2045</v>
      </c>
      <c r="S194" t="s">
        <v>2045</v>
      </c>
      <c r="T194" t="s">
        <v>2045</v>
      </c>
      <c r="U194" t="s">
        <v>2045</v>
      </c>
      <c r="V194" t="s">
        <v>2045</v>
      </c>
      <c r="W194" t="s">
        <v>2045</v>
      </c>
      <c r="X194" t="s">
        <v>2045</v>
      </c>
      <c r="Y194" t="s">
        <v>2045</v>
      </c>
      <c r="Z194" t="s">
        <v>2045</v>
      </c>
      <c r="AA194" t="s">
        <v>2045</v>
      </c>
      <c r="AB194" t="s">
        <v>2045</v>
      </c>
      <c r="AC194" t="s">
        <v>2045</v>
      </c>
      <c r="AD194" t="s">
        <v>4452</v>
      </c>
      <c r="AE194" t="s">
        <v>4452</v>
      </c>
      <c r="AF194" t="s">
        <v>4452</v>
      </c>
      <c r="AG194" t="s">
        <v>4452</v>
      </c>
      <c r="AH194" t="s">
        <v>4452</v>
      </c>
      <c r="AI194" t="s">
        <v>4452</v>
      </c>
      <c r="AJ194" t="s">
        <v>2045</v>
      </c>
      <c r="AK194" t="s">
        <v>2045</v>
      </c>
      <c r="AL194" s="206"/>
    </row>
    <row r="195" spans="2:38" x14ac:dyDescent="0.25">
      <c r="B195" s="160" t="s">
        <v>1553</v>
      </c>
      <c r="C195" s="108" t="s">
        <v>1552</v>
      </c>
      <c r="D195" s="108" t="s">
        <v>2565</v>
      </c>
      <c r="E195" s="108" t="s">
        <v>2566</v>
      </c>
      <c r="F195" s="108" t="s">
        <v>2567</v>
      </c>
      <c r="G195" s="160" t="s">
        <v>161</v>
      </c>
      <c r="H195" s="109">
        <v>1</v>
      </c>
      <c r="I195" s="109">
        <v>1</v>
      </c>
      <c r="J195" s="109">
        <v>1</v>
      </c>
      <c r="K195" s="109">
        <v>3</v>
      </c>
      <c r="L195">
        <v>223558</v>
      </c>
      <c r="M195">
        <v>223558</v>
      </c>
      <c r="N195">
        <v>1282466</v>
      </c>
      <c r="O195">
        <v>847364.33</v>
      </c>
      <c r="P195">
        <v>2594059</v>
      </c>
      <c r="Q195">
        <v>1213422.96</v>
      </c>
      <c r="R195">
        <v>0</v>
      </c>
      <c r="S195">
        <v>0</v>
      </c>
      <c r="T195">
        <v>201616</v>
      </c>
      <c r="U195">
        <v>11562.23</v>
      </c>
      <c r="V195">
        <v>144012</v>
      </c>
      <c r="W195">
        <v>11562.23</v>
      </c>
      <c r="X195">
        <v>28802</v>
      </c>
      <c r="Y195">
        <v>0</v>
      </c>
      <c r="Z195">
        <v>28802</v>
      </c>
      <c r="AA195">
        <v>0</v>
      </c>
      <c r="AB195">
        <v>0</v>
      </c>
      <c r="AC195">
        <v>0</v>
      </c>
      <c r="AD195">
        <v>33</v>
      </c>
      <c r="AE195">
        <v>36</v>
      </c>
      <c r="AF195">
        <v>36</v>
      </c>
      <c r="AG195">
        <v>40</v>
      </c>
      <c r="AH195">
        <v>41</v>
      </c>
      <c r="AI195">
        <v>30</v>
      </c>
      <c r="AJ195">
        <v>518811.8</v>
      </c>
      <c r="AK195">
        <v>200968.35</v>
      </c>
      <c r="AL195" s="206"/>
    </row>
    <row r="196" spans="2:38" x14ac:dyDescent="0.25">
      <c r="B196" s="160" t="s">
        <v>286</v>
      </c>
      <c r="C196" s="108" t="s">
        <v>285</v>
      </c>
      <c r="D196" s="108" t="s">
        <v>2568</v>
      </c>
      <c r="E196" s="108" t="s">
        <v>2569</v>
      </c>
      <c r="F196" s="108" t="s">
        <v>2570</v>
      </c>
      <c r="G196" s="160" t="s">
        <v>167</v>
      </c>
      <c r="H196" s="109">
        <v>1</v>
      </c>
      <c r="I196" s="109">
        <v>1</v>
      </c>
      <c r="J196" s="109">
        <v>1</v>
      </c>
      <c r="K196" s="109">
        <v>3</v>
      </c>
      <c r="L196">
        <v>153430</v>
      </c>
      <c r="M196">
        <v>153430</v>
      </c>
      <c r="N196">
        <v>701057</v>
      </c>
      <c r="O196">
        <v>476495.8</v>
      </c>
      <c r="P196">
        <v>1418034</v>
      </c>
      <c r="Q196">
        <v>684388.83</v>
      </c>
      <c r="R196">
        <v>53360</v>
      </c>
      <c r="S196">
        <v>53169.72</v>
      </c>
      <c r="T196">
        <v>110213</v>
      </c>
      <c r="U196">
        <v>27134.74</v>
      </c>
      <c r="V196">
        <v>40936</v>
      </c>
      <c r="W196">
        <v>8898.9599999999991</v>
      </c>
      <c r="X196">
        <v>15745</v>
      </c>
      <c r="Y196">
        <v>2490.7800000000002</v>
      </c>
      <c r="Z196">
        <v>15745</v>
      </c>
      <c r="AA196">
        <v>15745</v>
      </c>
      <c r="AB196">
        <v>37787</v>
      </c>
      <c r="AC196">
        <v>0</v>
      </c>
      <c r="AD196">
        <v>149.5</v>
      </c>
      <c r="AE196">
        <v>153</v>
      </c>
      <c r="AF196">
        <v>153</v>
      </c>
      <c r="AG196">
        <v>149</v>
      </c>
      <c r="AH196">
        <v>153</v>
      </c>
      <c r="AI196">
        <v>151.15</v>
      </c>
      <c r="AJ196">
        <v>283606.8</v>
      </c>
      <c r="AK196">
        <v>106556.56</v>
      </c>
      <c r="AL196" s="206"/>
    </row>
    <row r="197" spans="2:38" x14ac:dyDescent="0.25">
      <c r="B197" s="160" t="s">
        <v>1381</v>
      </c>
      <c r="C197" s="108" t="s">
        <v>1380</v>
      </c>
      <c r="D197" s="108" t="s">
        <v>2571</v>
      </c>
      <c r="E197" s="108" t="s">
        <v>2572</v>
      </c>
      <c r="F197" s="108" t="s">
        <v>2573</v>
      </c>
      <c r="G197" s="160" t="s">
        <v>164</v>
      </c>
      <c r="H197" s="109"/>
      <c r="I197" s="109"/>
      <c r="J197" s="109">
        <v>1</v>
      </c>
      <c r="K197" s="109">
        <v>1</v>
      </c>
      <c r="L197">
        <v>0</v>
      </c>
      <c r="M197">
        <v>0</v>
      </c>
      <c r="N197">
        <v>0</v>
      </c>
      <c r="O197">
        <v>0</v>
      </c>
      <c r="P197">
        <v>0</v>
      </c>
      <c r="Q197">
        <v>0</v>
      </c>
      <c r="R197">
        <v>0</v>
      </c>
      <c r="S197">
        <v>0</v>
      </c>
      <c r="T197">
        <v>1678389</v>
      </c>
      <c r="U197">
        <v>0</v>
      </c>
      <c r="V197">
        <v>0</v>
      </c>
      <c r="W197">
        <v>0</v>
      </c>
      <c r="X197">
        <v>0</v>
      </c>
      <c r="Y197">
        <v>0</v>
      </c>
      <c r="Z197">
        <v>0</v>
      </c>
      <c r="AA197">
        <v>0</v>
      </c>
      <c r="AB197">
        <v>1678389</v>
      </c>
      <c r="AC197">
        <v>0</v>
      </c>
      <c r="AD197">
        <v>260.85000000000002</v>
      </c>
      <c r="AE197">
        <v>254.75</v>
      </c>
      <c r="AF197">
        <v>254.75</v>
      </c>
      <c r="AG197">
        <v>251.6</v>
      </c>
      <c r="AH197">
        <v>229.55</v>
      </c>
      <c r="AI197">
        <v>225.45</v>
      </c>
      <c r="AJ197">
        <v>0</v>
      </c>
      <c r="AK197">
        <v>0</v>
      </c>
      <c r="AL197" s="206"/>
    </row>
    <row r="198" spans="2:38" x14ac:dyDescent="0.25">
      <c r="B198" s="160" t="s">
        <v>1391</v>
      </c>
      <c r="C198" s="108" t="s">
        <v>1390</v>
      </c>
      <c r="D198" s="108" t="s">
        <v>2574</v>
      </c>
      <c r="E198" s="108" t="s">
        <v>2575</v>
      </c>
      <c r="F198" s="108" t="s">
        <v>2576</v>
      </c>
      <c r="G198" s="160" t="s">
        <v>174</v>
      </c>
      <c r="H198" s="109"/>
      <c r="I198" s="109"/>
      <c r="J198" s="109">
        <v>1</v>
      </c>
      <c r="K198" s="109">
        <v>1</v>
      </c>
      <c r="L198">
        <v>0</v>
      </c>
      <c r="M198">
        <v>0</v>
      </c>
      <c r="N198">
        <v>0</v>
      </c>
      <c r="O198">
        <v>0</v>
      </c>
      <c r="P198">
        <v>0</v>
      </c>
      <c r="Q198">
        <v>0</v>
      </c>
      <c r="R198">
        <v>0</v>
      </c>
      <c r="S198">
        <v>0</v>
      </c>
      <c r="T198">
        <v>942739</v>
      </c>
      <c r="U198">
        <v>0</v>
      </c>
      <c r="V198">
        <v>0</v>
      </c>
      <c r="W198">
        <v>0</v>
      </c>
      <c r="X198">
        <v>0</v>
      </c>
      <c r="Y198">
        <v>0</v>
      </c>
      <c r="Z198">
        <v>0</v>
      </c>
      <c r="AA198">
        <v>0</v>
      </c>
      <c r="AB198">
        <v>942739</v>
      </c>
      <c r="AC198">
        <v>0</v>
      </c>
      <c r="AD198">
        <v>48</v>
      </c>
      <c r="AE198">
        <v>50</v>
      </c>
      <c r="AF198">
        <v>50</v>
      </c>
      <c r="AG198">
        <v>50</v>
      </c>
      <c r="AH198">
        <v>48</v>
      </c>
      <c r="AI198">
        <v>49</v>
      </c>
      <c r="AJ198">
        <v>0</v>
      </c>
      <c r="AK198">
        <v>0</v>
      </c>
      <c r="AL198" s="206"/>
    </row>
    <row r="199" spans="2:38" x14ac:dyDescent="0.25">
      <c r="B199" s="160" t="s">
        <v>1197</v>
      </c>
      <c r="C199" s="108" t="s">
        <v>1196</v>
      </c>
      <c r="D199" s="108" t="s">
        <v>2577</v>
      </c>
      <c r="E199" s="108" t="s">
        <v>2578</v>
      </c>
      <c r="F199" s="108" t="s">
        <v>2579</v>
      </c>
      <c r="G199" s="160" t="s">
        <v>167</v>
      </c>
      <c r="H199" s="109">
        <v>1</v>
      </c>
      <c r="I199" s="109">
        <v>1</v>
      </c>
      <c r="J199" s="109">
        <v>1</v>
      </c>
      <c r="K199" s="109">
        <v>3</v>
      </c>
      <c r="L199">
        <v>479342</v>
      </c>
      <c r="M199">
        <v>479342</v>
      </c>
      <c r="N199">
        <v>2324306</v>
      </c>
      <c r="O199">
        <v>2324306</v>
      </c>
      <c r="P199">
        <v>4701398</v>
      </c>
      <c r="Q199">
        <v>2178712.16</v>
      </c>
      <c r="R199">
        <v>122830</v>
      </c>
      <c r="S199">
        <v>122830</v>
      </c>
      <c r="T199">
        <v>365405</v>
      </c>
      <c r="U199">
        <v>101703.4</v>
      </c>
      <c r="V199">
        <v>261003</v>
      </c>
      <c r="W199">
        <v>49502.400000000001</v>
      </c>
      <c r="X199">
        <v>52201</v>
      </c>
      <c r="Y199">
        <v>0</v>
      </c>
      <c r="Z199">
        <v>52201</v>
      </c>
      <c r="AA199">
        <v>52201</v>
      </c>
      <c r="AB199">
        <v>0</v>
      </c>
      <c r="AC199">
        <v>0</v>
      </c>
      <c r="AD199">
        <v>404.5</v>
      </c>
      <c r="AE199">
        <v>402</v>
      </c>
      <c r="AF199">
        <v>402</v>
      </c>
      <c r="AG199">
        <v>399</v>
      </c>
      <c r="AH199">
        <v>400.5</v>
      </c>
      <c r="AI199">
        <v>405.5</v>
      </c>
      <c r="AJ199">
        <v>942954</v>
      </c>
      <c r="AK199">
        <v>397287.25</v>
      </c>
      <c r="AL199" s="206"/>
    </row>
    <row r="200" spans="2:38" x14ac:dyDescent="0.25">
      <c r="B200" s="160" t="s">
        <v>1793</v>
      </c>
      <c r="C200" s="108" t="s">
        <v>1792</v>
      </c>
      <c r="D200" s="108" t="s">
        <v>2580</v>
      </c>
      <c r="E200" s="108" t="s">
        <v>4354</v>
      </c>
      <c r="F200" s="108" t="s">
        <v>2581</v>
      </c>
      <c r="G200" s="160" t="s">
        <v>1720</v>
      </c>
      <c r="H200" s="109"/>
      <c r="I200" s="109"/>
      <c r="J200" s="109">
        <v>1</v>
      </c>
      <c r="K200" s="109">
        <v>1</v>
      </c>
      <c r="L200">
        <v>0</v>
      </c>
      <c r="M200">
        <v>0</v>
      </c>
      <c r="N200">
        <v>0</v>
      </c>
      <c r="O200">
        <v>0</v>
      </c>
      <c r="P200">
        <v>0</v>
      </c>
      <c r="Q200">
        <v>0</v>
      </c>
      <c r="R200">
        <v>0</v>
      </c>
      <c r="S200">
        <v>0</v>
      </c>
      <c r="T200">
        <v>193371</v>
      </c>
      <c r="U200">
        <v>68665.45</v>
      </c>
      <c r="V200">
        <v>0</v>
      </c>
      <c r="W200">
        <v>0</v>
      </c>
      <c r="X200">
        <v>0</v>
      </c>
      <c r="Y200">
        <v>0</v>
      </c>
      <c r="Z200">
        <v>0</v>
      </c>
      <c r="AA200">
        <v>0</v>
      </c>
      <c r="AB200">
        <v>193371</v>
      </c>
      <c r="AC200">
        <v>68665.45</v>
      </c>
      <c r="AD200">
        <v>44</v>
      </c>
      <c r="AE200">
        <v>47</v>
      </c>
      <c r="AF200">
        <v>49</v>
      </c>
      <c r="AG200">
        <v>42</v>
      </c>
      <c r="AH200">
        <v>42</v>
      </c>
      <c r="AI200">
        <v>45</v>
      </c>
      <c r="AJ200">
        <v>0</v>
      </c>
      <c r="AK200">
        <v>0</v>
      </c>
      <c r="AL200" s="206"/>
    </row>
    <row r="201" spans="2:38" x14ac:dyDescent="0.25">
      <c r="B201" s="160" t="s">
        <v>1722</v>
      </c>
      <c r="C201" s="108" t="s">
        <v>1721</v>
      </c>
      <c r="D201" s="108" t="s">
        <v>4352</v>
      </c>
      <c r="E201" s="108" t="s">
        <v>4354</v>
      </c>
      <c r="F201" s="108" t="s">
        <v>4397</v>
      </c>
      <c r="G201" s="160" t="s">
        <v>1720</v>
      </c>
      <c r="H201" s="109"/>
      <c r="I201" s="109"/>
      <c r="J201" s="109">
        <v>1</v>
      </c>
      <c r="K201" s="109">
        <v>1</v>
      </c>
      <c r="L201">
        <v>0</v>
      </c>
      <c r="M201">
        <v>0</v>
      </c>
      <c r="N201">
        <v>0</v>
      </c>
      <c r="O201">
        <v>0</v>
      </c>
      <c r="P201">
        <v>0</v>
      </c>
      <c r="Q201">
        <v>0</v>
      </c>
      <c r="R201">
        <v>0</v>
      </c>
      <c r="S201">
        <v>0</v>
      </c>
      <c r="T201">
        <v>81130</v>
      </c>
      <c r="U201">
        <v>0</v>
      </c>
      <c r="V201">
        <v>0</v>
      </c>
      <c r="W201">
        <v>0</v>
      </c>
      <c r="X201">
        <v>0</v>
      </c>
      <c r="Y201">
        <v>0</v>
      </c>
      <c r="Z201">
        <v>0</v>
      </c>
      <c r="AA201">
        <v>0</v>
      </c>
      <c r="AB201">
        <v>81130</v>
      </c>
      <c r="AC201">
        <v>0</v>
      </c>
      <c r="AD201">
        <v>31</v>
      </c>
      <c r="AE201">
        <v>32</v>
      </c>
      <c r="AF201">
        <v>32</v>
      </c>
      <c r="AG201">
        <v>33</v>
      </c>
      <c r="AH201">
        <v>31</v>
      </c>
      <c r="AI201">
        <v>28.8</v>
      </c>
      <c r="AJ201">
        <v>0</v>
      </c>
      <c r="AK201">
        <v>0</v>
      </c>
      <c r="AL201" s="206"/>
    </row>
    <row r="202" spans="2:38" x14ac:dyDescent="0.25">
      <c r="B202" s="160" t="s">
        <v>545</v>
      </c>
      <c r="C202" s="108" t="s">
        <v>544</v>
      </c>
      <c r="D202" s="108" t="s">
        <v>2582</v>
      </c>
      <c r="E202" s="108" t="s">
        <v>2583</v>
      </c>
      <c r="F202" s="108" t="s">
        <v>2584</v>
      </c>
      <c r="G202" s="160" t="s">
        <v>167</v>
      </c>
      <c r="H202" s="109">
        <v>1</v>
      </c>
      <c r="I202" s="109">
        <v>1</v>
      </c>
      <c r="J202" s="109">
        <v>1</v>
      </c>
      <c r="K202" s="109">
        <v>3</v>
      </c>
      <c r="L202">
        <v>419916</v>
      </c>
      <c r="M202">
        <v>419916</v>
      </c>
      <c r="N202">
        <v>2047455</v>
      </c>
      <c r="O202">
        <v>793965.94</v>
      </c>
      <c r="P202">
        <v>4141409</v>
      </c>
      <c r="Q202">
        <v>496234.39</v>
      </c>
      <c r="R202">
        <v>58326</v>
      </c>
      <c r="S202">
        <v>58275.02</v>
      </c>
      <c r="T202">
        <v>321880</v>
      </c>
      <c r="U202">
        <v>93179.520000000004</v>
      </c>
      <c r="V202">
        <v>229914</v>
      </c>
      <c r="W202">
        <v>84909</v>
      </c>
      <c r="X202">
        <v>45983</v>
      </c>
      <c r="Y202">
        <v>0</v>
      </c>
      <c r="Z202">
        <v>45983</v>
      </c>
      <c r="AA202">
        <v>8270.52</v>
      </c>
      <c r="AB202">
        <v>0</v>
      </c>
      <c r="AC202">
        <v>0</v>
      </c>
      <c r="AD202">
        <v>160.63</v>
      </c>
      <c r="AE202">
        <v>159.13</v>
      </c>
      <c r="AF202">
        <v>159.13</v>
      </c>
      <c r="AG202">
        <v>152</v>
      </c>
      <c r="AH202">
        <v>147</v>
      </c>
      <c r="AI202">
        <v>179.88</v>
      </c>
      <c r="AJ202">
        <v>828281.8</v>
      </c>
      <c r="AK202">
        <v>324670.2</v>
      </c>
      <c r="AL202" s="206"/>
    </row>
    <row r="203" spans="2:38" x14ac:dyDescent="0.25">
      <c r="B203" s="160" t="s">
        <v>955</v>
      </c>
      <c r="C203" s="108" t="s">
        <v>954</v>
      </c>
      <c r="D203" s="108" t="s">
        <v>2585</v>
      </c>
      <c r="E203" s="108" t="s">
        <v>2586</v>
      </c>
      <c r="F203" s="108" t="s">
        <v>2587</v>
      </c>
      <c r="G203" s="160" t="s">
        <v>167</v>
      </c>
      <c r="H203" s="109">
        <v>1</v>
      </c>
      <c r="I203" s="109">
        <v>1</v>
      </c>
      <c r="J203" s="109">
        <v>1</v>
      </c>
      <c r="K203" s="109">
        <v>3</v>
      </c>
      <c r="L203">
        <v>477076</v>
      </c>
      <c r="M203">
        <v>477076</v>
      </c>
      <c r="N203">
        <v>2169036</v>
      </c>
      <c r="O203">
        <v>2169036</v>
      </c>
      <c r="P203">
        <v>4387331</v>
      </c>
      <c r="Q203">
        <v>0</v>
      </c>
      <c r="R203">
        <v>108186</v>
      </c>
      <c r="S203">
        <v>108186</v>
      </c>
      <c r="T203">
        <v>340993</v>
      </c>
      <c r="U203">
        <v>68198</v>
      </c>
      <c r="V203">
        <v>243567</v>
      </c>
      <c r="W203">
        <v>19485</v>
      </c>
      <c r="X203">
        <v>48713</v>
      </c>
      <c r="Y203">
        <v>48713</v>
      </c>
      <c r="Z203">
        <v>48713</v>
      </c>
      <c r="AA203">
        <v>0</v>
      </c>
      <c r="AB203">
        <v>0</v>
      </c>
      <c r="AC203">
        <v>0</v>
      </c>
      <c r="AD203">
        <v>310.26</v>
      </c>
      <c r="AE203">
        <v>309.26</v>
      </c>
      <c r="AF203">
        <v>309.26</v>
      </c>
      <c r="AG203">
        <v>310.26</v>
      </c>
      <c r="AH203">
        <v>304.26</v>
      </c>
      <c r="AI203">
        <v>303.5</v>
      </c>
      <c r="AJ203">
        <v>877466.2</v>
      </c>
      <c r="AK203">
        <v>0</v>
      </c>
      <c r="AL203" s="206"/>
    </row>
    <row r="204" spans="2:38" x14ac:dyDescent="0.25">
      <c r="B204" s="160" t="s">
        <v>1756</v>
      </c>
      <c r="C204" s="108" t="s">
        <v>1755</v>
      </c>
      <c r="D204" s="108" t="s">
        <v>2422</v>
      </c>
      <c r="E204" s="108" t="s">
        <v>4354</v>
      </c>
      <c r="F204" s="108" t="s">
        <v>2423</v>
      </c>
      <c r="G204" s="160" t="s">
        <v>1720</v>
      </c>
      <c r="H204" s="109"/>
      <c r="I204" s="109"/>
      <c r="J204" s="109">
        <v>1</v>
      </c>
      <c r="K204" s="109">
        <v>1</v>
      </c>
      <c r="L204">
        <v>0</v>
      </c>
      <c r="M204">
        <v>0</v>
      </c>
      <c r="N204">
        <v>0</v>
      </c>
      <c r="O204">
        <v>0</v>
      </c>
      <c r="P204">
        <v>0</v>
      </c>
      <c r="Q204">
        <v>0</v>
      </c>
      <c r="R204">
        <v>0</v>
      </c>
      <c r="S204">
        <v>0</v>
      </c>
      <c r="T204">
        <v>222907</v>
      </c>
      <c r="U204">
        <v>11981.46</v>
      </c>
      <c r="V204">
        <v>0</v>
      </c>
      <c r="W204">
        <v>0</v>
      </c>
      <c r="X204">
        <v>0</v>
      </c>
      <c r="Y204">
        <v>0</v>
      </c>
      <c r="Z204">
        <v>0</v>
      </c>
      <c r="AA204">
        <v>0</v>
      </c>
      <c r="AB204">
        <v>222907</v>
      </c>
      <c r="AC204">
        <v>11981.46</v>
      </c>
      <c r="AD204">
        <v>40.770000000000003</v>
      </c>
      <c r="AE204">
        <v>48.25</v>
      </c>
      <c r="AF204">
        <v>44.61</v>
      </c>
      <c r="AG204">
        <v>42.18</v>
      </c>
      <c r="AH204">
        <v>42.9</v>
      </c>
      <c r="AI204">
        <v>31.61</v>
      </c>
      <c r="AJ204">
        <v>0</v>
      </c>
      <c r="AK204">
        <v>0</v>
      </c>
      <c r="AL204" s="206"/>
    </row>
    <row r="205" spans="2:38" x14ac:dyDescent="0.25">
      <c r="B205" s="160" t="s">
        <v>1752</v>
      </c>
      <c r="C205" s="108" t="s">
        <v>1751</v>
      </c>
      <c r="D205" s="108" t="s">
        <v>2422</v>
      </c>
      <c r="E205" s="108" t="s">
        <v>4354</v>
      </c>
      <c r="F205" s="108" t="s">
        <v>2423</v>
      </c>
      <c r="G205" s="160" t="s">
        <v>1720</v>
      </c>
      <c r="H205" s="109"/>
      <c r="I205" s="109"/>
      <c r="J205" s="109">
        <v>1</v>
      </c>
      <c r="K205" s="109">
        <v>1</v>
      </c>
      <c r="L205">
        <v>0</v>
      </c>
      <c r="M205">
        <v>0</v>
      </c>
      <c r="N205">
        <v>0</v>
      </c>
      <c r="O205">
        <v>0</v>
      </c>
      <c r="P205">
        <v>0</v>
      </c>
      <c r="Q205">
        <v>0</v>
      </c>
      <c r="R205">
        <v>0</v>
      </c>
      <c r="S205">
        <v>0</v>
      </c>
      <c r="T205">
        <v>616848</v>
      </c>
      <c r="U205">
        <v>371592.75</v>
      </c>
      <c r="V205">
        <v>0</v>
      </c>
      <c r="W205">
        <v>0</v>
      </c>
      <c r="X205">
        <v>0</v>
      </c>
      <c r="Y205">
        <v>0</v>
      </c>
      <c r="Z205">
        <v>0</v>
      </c>
      <c r="AA205">
        <v>0</v>
      </c>
      <c r="AB205">
        <v>616848</v>
      </c>
      <c r="AC205">
        <v>371592.75</v>
      </c>
      <c r="AD205">
        <v>55.2</v>
      </c>
      <c r="AE205">
        <v>60.59</v>
      </c>
      <c r="AF205">
        <v>60.67</v>
      </c>
      <c r="AG205">
        <v>48.42</v>
      </c>
      <c r="AH205">
        <v>46.18</v>
      </c>
      <c r="AI205">
        <v>50.47</v>
      </c>
      <c r="AJ205">
        <v>0</v>
      </c>
      <c r="AK205">
        <v>0</v>
      </c>
      <c r="AL205" s="206"/>
    </row>
    <row r="206" spans="2:38" x14ac:dyDescent="0.25">
      <c r="B206" s="160" t="s">
        <v>1754</v>
      </c>
      <c r="C206" s="108" t="s">
        <v>1753</v>
      </c>
      <c r="D206" s="108" t="s">
        <v>2422</v>
      </c>
      <c r="E206" s="108" t="s">
        <v>4354</v>
      </c>
      <c r="F206" s="108" t="s">
        <v>2423</v>
      </c>
      <c r="G206" s="160" t="s">
        <v>1720</v>
      </c>
      <c r="H206" s="109"/>
      <c r="I206" s="109"/>
      <c r="J206" s="109">
        <v>1</v>
      </c>
      <c r="K206" s="109">
        <v>1</v>
      </c>
      <c r="L206">
        <v>0</v>
      </c>
      <c r="M206">
        <v>0</v>
      </c>
      <c r="N206">
        <v>0</v>
      </c>
      <c r="O206">
        <v>0</v>
      </c>
      <c r="P206">
        <v>0</v>
      </c>
      <c r="Q206">
        <v>0</v>
      </c>
      <c r="R206">
        <v>0</v>
      </c>
      <c r="S206">
        <v>0</v>
      </c>
      <c r="T206">
        <v>88046</v>
      </c>
      <c r="U206">
        <v>3919.45</v>
      </c>
      <c r="V206">
        <v>0</v>
      </c>
      <c r="W206">
        <v>0</v>
      </c>
      <c r="X206">
        <v>0</v>
      </c>
      <c r="Y206">
        <v>0</v>
      </c>
      <c r="Z206">
        <v>0</v>
      </c>
      <c r="AA206">
        <v>0</v>
      </c>
      <c r="AB206">
        <v>88046</v>
      </c>
      <c r="AC206">
        <v>3919.45</v>
      </c>
      <c r="AD206">
        <v>47.76</v>
      </c>
      <c r="AE206">
        <v>40.28</v>
      </c>
      <c r="AF206">
        <v>45.15</v>
      </c>
      <c r="AG206">
        <v>32.450000000000003</v>
      </c>
      <c r="AH206">
        <v>27.34</v>
      </c>
      <c r="AI206">
        <v>24.2</v>
      </c>
      <c r="AJ206">
        <v>0</v>
      </c>
      <c r="AK206">
        <v>0</v>
      </c>
      <c r="AL206" s="206"/>
    </row>
    <row r="207" spans="2:38" x14ac:dyDescent="0.25">
      <c r="B207" s="160" t="s">
        <v>1445</v>
      </c>
      <c r="C207" s="108" t="s">
        <v>1444</v>
      </c>
      <c r="D207" s="108" t="s">
        <v>2588</v>
      </c>
      <c r="E207" s="108" t="s">
        <v>2589</v>
      </c>
      <c r="F207" s="108" t="s">
        <v>2590</v>
      </c>
      <c r="G207" s="160" t="s">
        <v>161</v>
      </c>
      <c r="H207" s="109">
        <v>1</v>
      </c>
      <c r="I207" s="109">
        <v>1</v>
      </c>
      <c r="J207" s="109">
        <v>1</v>
      </c>
      <c r="K207" s="109">
        <v>3</v>
      </c>
      <c r="L207">
        <v>495041</v>
      </c>
      <c r="M207">
        <v>495041</v>
      </c>
      <c r="N207">
        <v>2200182</v>
      </c>
      <c r="O207">
        <v>1471022</v>
      </c>
      <c r="P207">
        <v>4450332</v>
      </c>
      <c r="Q207">
        <v>0</v>
      </c>
      <c r="R207">
        <v>0</v>
      </c>
      <c r="S207">
        <v>0</v>
      </c>
      <c r="T207">
        <v>0</v>
      </c>
      <c r="U207">
        <v>0</v>
      </c>
      <c r="V207">
        <v>0</v>
      </c>
      <c r="W207">
        <v>0</v>
      </c>
      <c r="X207">
        <v>0</v>
      </c>
      <c r="Y207">
        <v>0</v>
      </c>
      <c r="Z207">
        <v>0</v>
      </c>
      <c r="AA207">
        <v>0</v>
      </c>
      <c r="AB207">
        <v>0</v>
      </c>
      <c r="AC207">
        <v>0</v>
      </c>
      <c r="AD207">
        <v>37</v>
      </c>
      <c r="AE207">
        <v>36</v>
      </c>
      <c r="AF207">
        <v>36</v>
      </c>
      <c r="AG207">
        <v>38</v>
      </c>
      <c r="AH207">
        <v>44</v>
      </c>
      <c r="AI207">
        <v>54</v>
      </c>
      <c r="AJ207">
        <v>890067</v>
      </c>
      <c r="AK207">
        <v>0</v>
      </c>
      <c r="AL207" s="206"/>
    </row>
    <row r="208" spans="2:38" x14ac:dyDescent="0.25">
      <c r="B208" s="160" t="s">
        <v>833</v>
      </c>
      <c r="C208" s="108" t="s">
        <v>832</v>
      </c>
      <c r="D208" s="108" t="s">
        <v>2591</v>
      </c>
      <c r="E208" s="108" t="s">
        <v>2592</v>
      </c>
      <c r="F208" s="108" t="s">
        <v>2593</v>
      </c>
      <c r="G208" s="160" t="s">
        <v>167</v>
      </c>
      <c r="H208" s="109">
        <v>1</v>
      </c>
      <c r="I208" s="109">
        <v>1</v>
      </c>
      <c r="J208" s="109">
        <v>1</v>
      </c>
      <c r="K208" s="109">
        <v>3</v>
      </c>
      <c r="L208">
        <v>583390</v>
      </c>
      <c r="M208">
        <v>578989.87</v>
      </c>
      <c r="N208">
        <v>2234044</v>
      </c>
      <c r="O208">
        <v>1962708.2</v>
      </c>
      <c r="P208">
        <v>4518825</v>
      </c>
      <c r="Q208">
        <v>818112.24</v>
      </c>
      <c r="R208">
        <v>92381</v>
      </c>
      <c r="S208">
        <v>92381</v>
      </c>
      <c r="T208">
        <v>351213</v>
      </c>
      <c r="U208">
        <v>35013</v>
      </c>
      <c r="V208">
        <v>250867</v>
      </c>
      <c r="W208">
        <v>34556.720000000001</v>
      </c>
      <c r="X208">
        <v>50173</v>
      </c>
      <c r="Y208">
        <v>456.28</v>
      </c>
      <c r="Z208">
        <v>50173</v>
      </c>
      <c r="AA208">
        <v>0</v>
      </c>
      <c r="AB208">
        <v>0</v>
      </c>
      <c r="AC208">
        <v>0</v>
      </c>
      <c r="AD208">
        <v>228.36</v>
      </c>
      <c r="AE208">
        <v>227.84</v>
      </c>
      <c r="AF208">
        <v>227.84</v>
      </c>
      <c r="AG208">
        <v>223.84</v>
      </c>
      <c r="AH208">
        <v>227</v>
      </c>
      <c r="AI208">
        <v>230</v>
      </c>
      <c r="AJ208">
        <v>903765</v>
      </c>
      <c r="AK208">
        <v>405551.45</v>
      </c>
      <c r="AL208" s="206"/>
    </row>
    <row r="209" spans="2:38" x14ac:dyDescent="0.25">
      <c r="B209" s="160" t="s">
        <v>795</v>
      </c>
      <c r="C209" s="108" t="s">
        <v>794</v>
      </c>
      <c r="D209" s="108" t="s">
        <v>2594</v>
      </c>
      <c r="E209" s="108" t="s">
        <v>2595</v>
      </c>
      <c r="F209" s="108" t="s">
        <v>2596</v>
      </c>
      <c r="G209" s="160" t="s">
        <v>167</v>
      </c>
      <c r="H209" s="109">
        <v>1</v>
      </c>
      <c r="I209" s="109">
        <v>1</v>
      </c>
      <c r="J209" s="109">
        <v>1</v>
      </c>
      <c r="K209" s="109">
        <v>3</v>
      </c>
      <c r="L209">
        <v>469812</v>
      </c>
      <c r="M209">
        <v>469812</v>
      </c>
      <c r="N209">
        <v>2357238</v>
      </c>
      <c r="O209">
        <v>2189449.04</v>
      </c>
      <c r="P209">
        <v>4768011</v>
      </c>
      <c r="Q209">
        <v>70802.48</v>
      </c>
      <c r="R209">
        <v>103636</v>
      </c>
      <c r="S209">
        <v>103636</v>
      </c>
      <c r="T209">
        <v>426473</v>
      </c>
      <c r="U209">
        <v>42796.57</v>
      </c>
      <c r="V209">
        <v>264701</v>
      </c>
      <c r="W209">
        <v>42796.57</v>
      </c>
      <c r="X209">
        <v>52940</v>
      </c>
      <c r="Y209">
        <v>0</v>
      </c>
      <c r="Z209">
        <v>52940</v>
      </c>
      <c r="AA209">
        <v>0</v>
      </c>
      <c r="AB209">
        <v>55892</v>
      </c>
      <c r="AC209">
        <v>0</v>
      </c>
      <c r="AD209">
        <v>270.54000000000002</v>
      </c>
      <c r="AE209">
        <v>275</v>
      </c>
      <c r="AF209">
        <v>275</v>
      </c>
      <c r="AG209">
        <v>267.72000000000003</v>
      </c>
      <c r="AH209">
        <v>264.60000000000002</v>
      </c>
      <c r="AI209">
        <v>271.60000000000002</v>
      </c>
      <c r="AJ209">
        <v>953602</v>
      </c>
      <c r="AK209">
        <v>70802.48</v>
      </c>
      <c r="AL209" s="206"/>
    </row>
    <row r="210" spans="2:38" x14ac:dyDescent="0.25">
      <c r="B210" s="160" t="s">
        <v>1355</v>
      </c>
      <c r="C210" s="108" t="s">
        <v>1354</v>
      </c>
      <c r="D210" s="108" t="s">
        <v>2597</v>
      </c>
      <c r="E210" s="108" t="s">
        <v>2598</v>
      </c>
      <c r="F210" s="108" t="s">
        <v>2599</v>
      </c>
      <c r="G210" s="160" t="s">
        <v>167</v>
      </c>
      <c r="H210" s="109">
        <v>1</v>
      </c>
      <c r="I210" s="109">
        <v>1</v>
      </c>
      <c r="J210" s="109">
        <v>1</v>
      </c>
      <c r="K210" s="109">
        <v>3</v>
      </c>
      <c r="L210">
        <v>254339</v>
      </c>
      <c r="M210">
        <v>254008.51</v>
      </c>
      <c r="N210">
        <v>1234833</v>
      </c>
      <c r="O210">
        <v>1234833</v>
      </c>
      <c r="P210">
        <v>2497710</v>
      </c>
      <c r="Q210">
        <v>1468516.09</v>
      </c>
      <c r="R210">
        <v>406587</v>
      </c>
      <c r="S210">
        <v>400344</v>
      </c>
      <c r="T210">
        <v>194129</v>
      </c>
      <c r="U210">
        <v>186723.24</v>
      </c>
      <c r="V210">
        <v>138663</v>
      </c>
      <c r="W210">
        <v>138663</v>
      </c>
      <c r="X210">
        <v>27733</v>
      </c>
      <c r="Y210">
        <v>20327.240000000002</v>
      </c>
      <c r="Z210">
        <v>27733</v>
      </c>
      <c r="AA210">
        <v>27733</v>
      </c>
      <c r="AB210">
        <v>0</v>
      </c>
      <c r="AC210">
        <v>0</v>
      </c>
      <c r="AD210">
        <v>1069.3599999999999</v>
      </c>
      <c r="AE210">
        <v>1089.03</v>
      </c>
      <c r="AF210">
        <v>1089.03</v>
      </c>
      <c r="AG210">
        <v>1111.23</v>
      </c>
      <c r="AH210">
        <v>1129.6300000000001</v>
      </c>
      <c r="AI210">
        <v>1157.93</v>
      </c>
      <c r="AJ210">
        <v>1646136</v>
      </c>
      <c r="AK210">
        <v>561920.34</v>
      </c>
      <c r="AL210" s="206"/>
    </row>
    <row r="211" spans="2:38" x14ac:dyDescent="0.25">
      <c r="B211" s="160" t="s">
        <v>1770</v>
      </c>
      <c r="C211" s="108" t="s">
        <v>1769</v>
      </c>
      <c r="D211" s="108" t="s">
        <v>2600</v>
      </c>
      <c r="E211" s="108" t="s">
        <v>4354</v>
      </c>
      <c r="F211" s="108" t="s">
        <v>2601</v>
      </c>
      <c r="G211" s="160" t="s">
        <v>1720</v>
      </c>
      <c r="H211" s="109"/>
      <c r="I211" s="109"/>
      <c r="J211" s="109">
        <v>1</v>
      </c>
      <c r="K211" s="109">
        <v>1</v>
      </c>
      <c r="L211">
        <v>0</v>
      </c>
      <c r="M211">
        <v>0</v>
      </c>
      <c r="N211">
        <v>0</v>
      </c>
      <c r="O211">
        <v>0</v>
      </c>
      <c r="P211">
        <v>0</v>
      </c>
      <c r="Q211">
        <v>0</v>
      </c>
      <c r="R211">
        <v>0</v>
      </c>
      <c r="S211">
        <v>0</v>
      </c>
      <c r="T211">
        <v>399084</v>
      </c>
      <c r="U211">
        <v>0</v>
      </c>
      <c r="V211">
        <v>0</v>
      </c>
      <c r="W211">
        <v>0</v>
      </c>
      <c r="X211">
        <v>0</v>
      </c>
      <c r="Y211">
        <v>0</v>
      </c>
      <c r="Z211">
        <v>0</v>
      </c>
      <c r="AA211">
        <v>0</v>
      </c>
      <c r="AB211">
        <v>399084</v>
      </c>
      <c r="AC211">
        <v>0</v>
      </c>
      <c r="AD211">
        <v>92</v>
      </c>
      <c r="AE211">
        <v>96</v>
      </c>
      <c r="AF211">
        <v>98</v>
      </c>
      <c r="AG211">
        <v>79</v>
      </c>
      <c r="AH211">
        <v>76</v>
      </c>
      <c r="AI211">
        <v>91</v>
      </c>
      <c r="AJ211">
        <v>0.2</v>
      </c>
      <c r="AK211">
        <v>0</v>
      </c>
      <c r="AL211" s="206"/>
    </row>
    <row r="212" spans="2:38" x14ac:dyDescent="0.25">
      <c r="B212" s="160" t="s">
        <v>551</v>
      </c>
      <c r="C212" s="108" t="s">
        <v>550</v>
      </c>
      <c r="D212" s="108" t="s">
        <v>2602</v>
      </c>
      <c r="E212" s="108" t="s">
        <v>2603</v>
      </c>
      <c r="F212" s="108" t="s">
        <v>2604</v>
      </c>
      <c r="G212" s="160" t="s">
        <v>161</v>
      </c>
      <c r="H212" s="109">
        <v>1</v>
      </c>
      <c r="I212" s="109">
        <v>1</v>
      </c>
      <c r="J212" s="109">
        <v>1</v>
      </c>
      <c r="K212" s="109">
        <v>3</v>
      </c>
      <c r="L212">
        <v>12580</v>
      </c>
      <c r="M212">
        <v>12580</v>
      </c>
      <c r="N212">
        <v>60463</v>
      </c>
      <c r="O212">
        <v>57359.95</v>
      </c>
      <c r="P212">
        <v>122300</v>
      </c>
      <c r="Q212">
        <v>3842</v>
      </c>
      <c r="R212">
        <v>0</v>
      </c>
      <c r="S212">
        <v>0</v>
      </c>
      <c r="T212">
        <v>9506</v>
      </c>
      <c r="U212">
        <v>787.64</v>
      </c>
      <c r="V212">
        <v>6790</v>
      </c>
      <c r="W212">
        <v>0</v>
      </c>
      <c r="X212">
        <v>1358</v>
      </c>
      <c r="Y212">
        <v>393.82</v>
      </c>
      <c r="Z212">
        <v>1358</v>
      </c>
      <c r="AA212">
        <v>393.82</v>
      </c>
      <c r="AB212">
        <v>0</v>
      </c>
      <c r="AC212">
        <v>0</v>
      </c>
      <c r="AD212">
        <v>30.5</v>
      </c>
      <c r="AE212">
        <v>30.5</v>
      </c>
      <c r="AF212">
        <v>30.5</v>
      </c>
      <c r="AG212">
        <v>29.5</v>
      </c>
      <c r="AH212">
        <v>30.5</v>
      </c>
      <c r="AI212">
        <v>34.5</v>
      </c>
      <c r="AJ212">
        <v>24460</v>
      </c>
      <c r="AK212">
        <v>0</v>
      </c>
      <c r="AL212" s="206"/>
    </row>
    <row r="213" spans="2:38" x14ac:dyDescent="0.25">
      <c r="B213" s="160" t="s">
        <v>513</v>
      </c>
      <c r="C213" s="108" t="s">
        <v>512</v>
      </c>
      <c r="D213" s="108" t="s">
        <v>2605</v>
      </c>
      <c r="E213" s="108" t="s">
        <v>2606</v>
      </c>
      <c r="F213" s="108" t="s">
        <v>2607</v>
      </c>
      <c r="G213" s="160" t="s">
        <v>167</v>
      </c>
      <c r="H213" s="109">
        <v>1</v>
      </c>
      <c r="I213" s="109">
        <v>1</v>
      </c>
      <c r="J213" s="109">
        <v>1</v>
      </c>
      <c r="K213" s="109">
        <v>3</v>
      </c>
      <c r="L213">
        <v>1095328</v>
      </c>
      <c r="M213">
        <v>1095328</v>
      </c>
      <c r="N213">
        <v>5180597</v>
      </c>
      <c r="O213">
        <v>5180597</v>
      </c>
      <c r="P213">
        <v>10478849</v>
      </c>
      <c r="Q213">
        <v>2670192.96</v>
      </c>
      <c r="R213">
        <v>98780</v>
      </c>
      <c r="S213">
        <v>98780</v>
      </c>
      <c r="T213">
        <v>885691</v>
      </c>
      <c r="U213">
        <v>2643.93</v>
      </c>
      <c r="V213">
        <v>581744</v>
      </c>
      <c r="W213">
        <v>2643.93</v>
      </c>
      <c r="X213">
        <v>116349</v>
      </c>
      <c r="Y213">
        <v>0</v>
      </c>
      <c r="Z213">
        <v>116349</v>
      </c>
      <c r="AA213">
        <v>0</v>
      </c>
      <c r="AB213">
        <v>71249</v>
      </c>
      <c r="AC213">
        <v>0</v>
      </c>
      <c r="AD213">
        <v>309.35000000000002</v>
      </c>
      <c r="AE213">
        <v>307.2</v>
      </c>
      <c r="AF213">
        <v>307.2</v>
      </c>
      <c r="AG213">
        <v>307.45</v>
      </c>
      <c r="AH213">
        <v>306.39999999999998</v>
      </c>
      <c r="AI213">
        <v>307.89999999999998</v>
      </c>
      <c r="AJ213">
        <v>2095770</v>
      </c>
      <c r="AK213">
        <v>396838.96</v>
      </c>
      <c r="AL213" s="206"/>
    </row>
    <row r="214" spans="2:38" x14ac:dyDescent="0.25">
      <c r="B214" s="160" t="s">
        <v>1117</v>
      </c>
      <c r="C214" s="108" t="s">
        <v>1116</v>
      </c>
      <c r="D214" s="108" t="s">
        <v>2608</v>
      </c>
      <c r="E214" s="108" t="s">
        <v>2609</v>
      </c>
      <c r="F214" s="108" t="s">
        <v>2610</v>
      </c>
      <c r="G214" s="160" t="s">
        <v>167</v>
      </c>
      <c r="H214" s="109">
        <v>1</v>
      </c>
      <c r="I214" s="109">
        <v>1</v>
      </c>
      <c r="J214" s="109">
        <v>1</v>
      </c>
      <c r="K214" s="109">
        <v>3</v>
      </c>
      <c r="L214">
        <v>376548</v>
      </c>
      <c r="M214">
        <v>376548</v>
      </c>
      <c r="N214">
        <v>1605470</v>
      </c>
      <c r="O214">
        <v>1425070.31</v>
      </c>
      <c r="P214">
        <v>3247402</v>
      </c>
      <c r="Q214">
        <v>1805701.08</v>
      </c>
      <c r="R214">
        <v>40964</v>
      </c>
      <c r="S214">
        <v>40964</v>
      </c>
      <c r="T214">
        <v>284078</v>
      </c>
      <c r="U214">
        <v>95986.81</v>
      </c>
      <c r="V214">
        <v>180283</v>
      </c>
      <c r="W214">
        <v>33655.67</v>
      </c>
      <c r="X214">
        <v>36057</v>
      </c>
      <c r="Y214">
        <v>0</v>
      </c>
      <c r="Z214">
        <v>36057</v>
      </c>
      <c r="AA214">
        <v>36057</v>
      </c>
      <c r="AB214">
        <v>31681</v>
      </c>
      <c r="AC214">
        <v>26274.14</v>
      </c>
      <c r="AD214">
        <v>117</v>
      </c>
      <c r="AE214">
        <v>120</v>
      </c>
      <c r="AF214">
        <v>120</v>
      </c>
      <c r="AG214">
        <v>121</v>
      </c>
      <c r="AH214">
        <v>119</v>
      </c>
      <c r="AI214">
        <v>122</v>
      </c>
      <c r="AJ214">
        <v>712000</v>
      </c>
      <c r="AK214">
        <v>398696.53</v>
      </c>
      <c r="AL214" s="206"/>
    </row>
    <row r="215" spans="2:38" x14ac:dyDescent="0.25">
      <c r="B215" s="160" t="s">
        <v>290</v>
      </c>
      <c r="C215" s="108" t="s">
        <v>289</v>
      </c>
      <c r="D215" s="108" t="s">
        <v>2611</v>
      </c>
      <c r="E215" s="108" t="s">
        <v>2612</v>
      </c>
      <c r="F215" s="108" t="s">
        <v>2613</v>
      </c>
      <c r="G215" s="160" t="s">
        <v>167</v>
      </c>
      <c r="H215" s="109">
        <v>1</v>
      </c>
      <c r="I215" s="109">
        <v>1</v>
      </c>
      <c r="J215" s="109">
        <v>1</v>
      </c>
      <c r="K215" s="109">
        <v>3</v>
      </c>
      <c r="L215">
        <v>536075</v>
      </c>
      <c r="M215">
        <v>535990.09</v>
      </c>
      <c r="N215">
        <v>2382555</v>
      </c>
      <c r="O215">
        <v>1372471.89</v>
      </c>
      <c r="P215">
        <v>4819220</v>
      </c>
      <c r="Q215">
        <v>597586.65</v>
      </c>
      <c r="R215">
        <v>27091</v>
      </c>
      <c r="S215">
        <v>22668.55</v>
      </c>
      <c r="T215">
        <v>374562</v>
      </c>
      <c r="U215">
        <v>16042.69</v>
      </c>
      <c r="V215">
        <v>267544</v>
      </c>
      <c r="W215">
        <v>0</v>
      </c>
      <c r="X215">
        <v>53509</v>
      </c>
      <c r="Y215">
        <v>13478.83</v>
      </c>
      <c r="Z215">
        <v>53509</v>
      </c>
      <c r="AA215">
        <v>2563.86</v>
      </c>
      <c r="AB215">
        <v>0</v>
      </c>
      <c r="AC215">
        <v>0</v>
      </c>
      <c r="AD215">
        <v>45</v>
      </c>
      <c r="AE215">
        <v>41</v>
      </c>
      <c r="AF215">
        <v>41</v>
      </c>
      <c r="AG215">
        <v>42</v>
      </c>
      <c r="AH215">
        <v>50</v>
      </c>
      <c r="AI215">
        <v>60</v>
      </c>
      <c r="AJ215">
        <v>1934121</v>
      </c>
      <c r="AK215">
        <v>231936.5</v>
      </c>
      <c r="AL215" s="206"/>
    </row>
    <row r="216" spans="2:38" x14ac:dyDescent="0.25">
      <c r="B216" s="160" t="s">
        <v>292</v>
      </c>
      <c r="C216" s="108" t="s">
        <v>291</v>
      </c>
      <c r="D216" s="108" t="s">
        <v>2614</v>
      </c>
      <c r="E216" s="108" t="s">
        <v>2615</v>
      </c>
      <c r="F216" s="108" t="s">
        <v>2616</v>
      </c>
      <c r="G216" s="160" t="s">
        <v>167</v>
      </c>
      <c r="H216" s="109">
        <v>1</v>
      </c>
      <c r="I216" s="109">
        <v>1</v>
      </c>
      <c r="J216" s="109">
        <v>1</v>
      </c>
      <c r="K216" s="109">
        <v>3</v>
      </c>
      <c r="L216">
        <v>537025</v>
      </c>
      <c r="M216">
        <v>537025</v>
      </c>
      <c r="N216">
        <v>2386780</v>
      </c>
      <c r="O216">
        <v>999414.49</v>
      </c>
      <c r="P216">
        <v>4827766</v>
      </c>
      <c r="Q216">
        <v>199718.13</v>
      </c>
      <c r="R216">
        <v>49936</v>
      </c>
      <c r="S216">
        <v>49936</v>
      </c>
      <c r="T216">
        <v>433886</v>
      </c>
      <c r="U216">
        <v>218494.31</v>
      </c>
      <c r="V216">
        <v>268019</v>
      </c>
      <c r="W216">
        <v>121938.99</v>
      </c>
      <c r="X216">
        <v>53604</v>
      </c>
      <c r="Y216">
        <v>48277.66</v>
      </c>
      <c r="Z216">
        <v>53604</v>
      </c>
      <c r="AA216">
        <v>48277.66</v>
      </c>
      <c r="AB216">
        <v>58659</v>
      </c>
      <c r="AC216">
        <v>0</v>
      </c>
      <c r="AD216">
        <v>145</v>
      </c>
      <c r="AE216">
        <v>142</v>
      </c>
      <c r="AF216">
        <v>142</v>
      </c>
      <c r="AG216">
        <v>134</v>
      </c>
      <c r="AH216">
        <v>144</v>
      </c>
      <c r="AI216">
        <v>154</v>
      </c>
      <c r="AJ216">
        <v>965554</v>
      </c>
      <c r="AK216">
        <v>99922.91</v>
      </c>
      <c r="AL216" s="206"/>
    </row>
    <row r="217" spans="2:38" x14ac:dyDescent="0.25">
      <c r="B217" s="160" t="s">
        <v>1049</v>
      </c>
      <c r="C217" s="108" t="s">
        <v>1048</v>
      </c>
      <c r="D217" s="108" t="s">
        <v>2617</v>
      </c>
      <c r="E217" s="108" t="s">
        <v>2618</v>
      </c>
      <c r="F217" s="108" t="s">
        <v>2619</v>
      </c>
      <c r="G217" s="160" t="s">
        <v>167</v>
      </c>
      <c r="H217" s="109">
        <v>1</v>
      </c>
      <c r="I217" s="109">
        <v>1</v>
      </c>
      <c r="J217" s="109">
        <v>1</v>
      </c>
      <c r="K217" s="109">
        <v>3</v>
      </c>
      <c r="L217">
        <v>263958</v>
      </c>
      <c r="M217">
        <v>263958</v>
      </c>
      <c r="N217">
        <v>1120739</v>
      </c>
      <c r="O217">
        <v>0</v>
      </c>
      <c r="P217">
        <v>2266930</v>
      </c>
      <c r="Q217">
        <v>6600</v>
      </c>
      <c r="R217">
        <v>48857</v>
      </c>
      <c r="S217">
        <v>48857</v>
      </c>
      <c r="T217">
        <v>176191</v>
      </c>
      <c r="U217">
        <v>91472.51</v>
      </c>
      <c r="V217">
        <v>125851</v>
      </c>
      <c r="W217">
        <v>66302.509999999995</v>
      </c>
      <c r="X217">
        <v>25170</v>
      </c>
      <c r="Y217">
        <v>0</v>
      </c>
      <c r="Z217">
        <v>25170</v>
      </c>
      <c r="AA217">
        <v>25170</v>
      </c>
      <c r="AB217">
        <v>0</v>
      </c>
      <c r="AC217">
        <v>0</v>
      </c>
      <c r="AD217">
        <v>127.45</v>
      </c>
      <c r="AE217">
        <v>127.07</v>
      </c>
      <c r="AF217">
        <v>127.07</v>
      </c>
      <c r="AG217">
        <v>125.34</v>
      </c>
      <c r="AH217">
        <v>128.04</v>
      </c>
      <c r="AI217">
        <v>126.24</v>
      </c>
      <c r="AJ217">
        <v>453386</v>
      </c>
      <c r="AK217">
        <v>6600</v>
      </c>
      <c r="AL217" s="206"/>
    </row>
    <row r="218" spans="2:38" x14ac:dyDescent="0.25">
      <c r="B218" s="160" t="s">
        <v>1217</v>
      </c>
      <c r="C218" s="108" t="s">
        <v>1216</v>
      </c>
      <c r="D218" s="108" t="s">
        <v>2620</v>
      </c>
      <c r="E218" s="108" t="s">
        <v>2621</v>
      </c>
      <c r="F218" s="108" t="s">
        <v>2622</v>
      </c>
      <c r="G218" s="160" t="s">
        <v>167</v>
      </c>
      <c r="H218" s="109">
        <v>1</v>
      </c>
      <c r="I218" s="109">
        <v>1</v>
      </c>
      <c r="J218" s="109">
        <v>1</v>
      </c>
      <c r="K218" s="109">
        <v>3</v>
      </c>
      <c r="L218">
        <v>626664</v>
      </c>
      <c r="M218">
        <v>626664</v>
      </c>
      <c r="N218">
        <v>2785177</v>
      </c>
      <c r="O218">
        <v>2785177</v>
      </c>
      <c r="P218">
        <v>5633607</v>
      </c>
      <c r="Q218">
        <v>5633607</v>
      </c>
      <c r="R218">
        <v>258437</v>
      </c>
      <c r="S218">
        <v>258437</v>
      </c>
      <c r="T218">
        <v>437858</v>
      </c>
      <c r="U218">
        <v>83948.65</v>
      </c>
      <c r="V218">
        <v>312756</v>
      </c>
      <c r="W218">
        <v>16018.97</v>
      </c>
      <c r="X218">
        <v>62551</v>
      </c>
      <c r="Y218">
        <v>5378.68</v>
      </c>
      <c r="Z218">
        <v>62551</v>
      </c>
      <c r="AA218">
        <v>62551</v>
      </c>
      <c r="AB218">
        <v>0</v>
      </c>
      <c r="AC218">
        <v>0</v>
      </c>
      <c r="AD218">
        <v>595.20000000000005</v>
      </c>
      <c r="AE218">
        <v>599.20000000000005</v>
      </c>
      <c r="AF218">
        <v>599.20000000000005</v>
      </c>
      <c r="AG218">
        <v>591.20000000000005</v>
      </c>
      <c r="AH218">
        <v>602.6</v>
      </c>
      <c r="AI218">
        <v>658.1</v>
      </c>
      <c r="AJ218">
        <v>1218742.8</v>
      </c>
      <c r="AK218">
        <v>1218742.8</v>
      </c>
      <c r="AL218" s="206"/>
    </row>
    <row r="219" spans="2:38" x14ac:dyDescent="0.25">
      <c r="B219" s="160" t="s">
        <v>935</v>
      </c>
      <c r="C219" s="108" t="s">
        <v>934</v>
      </c>
      <c r="D219" s="108" t="s">
        <v>2623</v>
      </c>
      <c r="E219" s="108" t="s">
        <v>2624</v>
      </c>
      <c r="F219" s="108" t="s">
        <v>2625</v>
      </c>
      <c r="G219" s="160" t="s">
        <v>167</v>
      </c>
      <c r="H219" s="109">
        <v>1</v>
      </c>
      <c r="I219" s="109">
        <v>1</v>
      </c>
      <c r="J219" s="109">
        <v>1</v>
      </c>
      <c r="K219" s="109">
        <v>3</v>
      </c>
      <c r="L219">
        <v>345038</v>
      </c>
      <c r="M219">
        <v>345038</v>
      </c>
      <c r="N219">
        <v>1533503</v>
      </c>
      <c r="O219">
        <v>712796.44</v>
      </c>
      <c r="P219">
        <v>3101832</v>
      </c>
      <c r="Q219">
        <v>1460445.35</v>
      </c>
      <c r="R219">
        <v>77900</v>
      </c>
      <c r="S219">
        <v>73454.05</v>
      </c>
      <c r="T219">
        <v>241081</v>
      </c>
      <c r="U219">
        <v>107435.61</v>
      </c>
      <c r="V219">
        <v>172201</v>
      </c>
      <c r="W219">
        <v>107435.61</v>
      </c>
      <c r="X219">
        <v>34440</v>
      </c>
      <c r="Y219">
        <v>0</v>
      </c>
      <c r="Z219">
        <v>34440</v>
      </c>
      <c r="AA219">
        <v>0</v>
      </c>
      <c r="AB219">
        <v>0</v>
      </c>
      <c r="AC219">
        <v>0</v>
      </c>
      <c r="AD219">
        <v>220.96</v>
      </c>
      <c r="AE219">
        <v>212.46</v>
      </c>
      <c r="AF219">
        <v>212.46</v>
      </c>
      <c r="AG219">
        <v>226.96</v>
      </c>
      <c r="AH219">
        <v>224.86</v>
      </c>
      <c r="AI219">
        <v>224.9</v>
      </c>
      <c r="AJ219">
        <v>620366.4</v>
      </c>
      <c r="AK219">
        <v>245899.95</v>
      </c>
      <c r="AL219" s="206"/>
    </row>
    <row r="220" spans="2:38" x14ac:dyDescent="0.25">
      <c r="B220" s="160" t="s">
        <v>1161</v>
      </c>
      <c r="C220" s="108" t="s">
        <v>1160</v>
      </c>
      <c r="D220" s="108" t="s">
        <v>2626</v>
      </c>
      <c r="E220" s="108" t="s">
        <v>2627</v>
      </c>
      <c r="F220" s="108" t="s">
        <v>2628</v>
      </c>
      <c r="G220" s="160" t="s">
        <v>167</v>
      </c>
      <c r="H220" s="109">
        <v>1</v>
      </c>
      <c r="I220" s="109">
        <v>1</v>
      </c>
      <c r="J220" s="109">
        <v>1</v>
      </c>
      <c r="K220" s="109">
        <v>3</v>
      </c>
      <c r="L220">
        <v>1739127</v>
      </c>
      <c r="M220">
        <v>1732375.05</v>
      </c>
      <c r="N220">
        <v>7045774</v>
      </c>
      <c r="O220">
        <v>7045774</v>
      </c>
      <c r="P220">
        <v>14251562</v>
      </c>
      <c r="Q220">
        <v>3268346.28</v>
      </c>
      <c r="R220">
        <v>194919</v>
      </c>
      <c r="S220">
        <v>194919</v>
      </c>
      <c r="T220">
        <v>1252515</v>
      </c>
      <c r="U220">
        <v>148376.71</v>
      </c>
      <c r="V220">
        <v>791190</v>
      </c>
      <c r="W220">
        <v>129494.95</v>
      </c>
      <c r="X220">
        <v>158238</v>
      </c>
      <c r="Y220">
        <v>7110.91</v>
      </c>
      <c r="Z220">
        <v>158238</v>
      </c>
      <c r="AA220">
        <v>10655.08</v>
      </c>
      <c r="AB220">
        <v>144849</v>
      </c>
      <c r="AC220">
        <v>1115.77</v>
      </c>
      <c r="AD220">
        <v>593.5</v>
      </c>
      <c r="AE220">
        <v>629</v>
      </c>
      <c r="AF220">
        <v>629</v>
      </c>
      <c r="AG220">
        <v>641</v>
      </c>
      <c r="AH220">
        <v>644.5</v>
      </c>
      <c r="AI220">
        <v>649</v>
      </c>
      <c r="AJ220">
        <v>4291567.34</v>
      </c>
      <c r="AK220">
        <v>940805.51</v>
      </c>
      <c r="AL220" s="206"/>
    </row>
    <row r="221" spans="2:38" x14ac:dyDescent="0.25">
      <c r="B221" s="160" t="s">
        <v>1779</v>
      </c>
      <c r="C221" s="229" t="s">
        <v>2027</v>
      </c>
      <c r="D221" s="108" t="s">
        <v>2629</v>
      </c>
      <c r="E221" s="108" t="s">
        <v>4354</v>
      </c>
      <c r="F221" s="108" t="s">
        <v>2630</v>
      </c>
      <c r="G221" s="160" t="s">
        <v>1720</v>
      </c>
      <c r="H221" s="109"/>
      <c r="I221" s="109"/>
      <c r="J221" s="109">
        <v>1</v>
      </c>
      <c r="K221" s="109">
        <v>1</v>
      </c>
      <c r="L221">
        <v>0</v>
      </c>
      <c r="M221">
        <v>0</v>
      </c>
      <c r="N221">
        <v>0</v>
      </c>
      <c r="O221">
        <v>0</v>
      </c>
      <c r="P221">
        <v>0</v>
      </c>
      <c r="Q221">
        <v>0</v>
      </c>
      <c r="R221">
        <v>0</v>
      </c>
      <c r="S221">
        <v>0</v>
      </c>
      <c r="T221">
        <v>270143</v>
      </c>
      <c r="U221">
        <v>270143</v>
      </c>
      <c r="V221">
        <v>0</v>
      </c>
      <c r="W221">
        <v>0</v>
      </c>
      <c r="X221">
        <v>0</v>
      </c>
      <c r="Y221">
        <v>0</v>
      </c>
      <c r="Z221">
        <v>0</v>
      </c>
      <c r="AA221">
        <v>0</v>
      </c>
      <c r="AB221">
        <v>270143</v>
      </c>
      <c r="AC221">
        <v>270143</v>
      </c>
      <c r="AD221">
        <v>0</v>
      </c>
      <c r="AE221">
        <v>0</v>
      </c>
      <c r="AF221">
        <v>0</v>
      </c>
      <c r="AG221">
        <v>0</v>
      </c>
      <c r="AH221">
        <v>0</v>
      </c>
      <c r="AI221">
        <v>0</v>
      </c>
      <c r="AJ221">
        <v>0</v>
      </c>
      <c r="AK221">
        <v>0</v>
      </c>
      <c r="AL221" s="206"/>
    </row>
    <row r="222" spans="2:38" x14ac:dyDescent="0.25">
      <c r="B222" s="160" t="s">
        <v>1726</v>
      </c>
      <c r="C222" s="230" t="s">
        <v>1725</v>
      </c>
      <c r="D222" s="108" t="s">
        <v>2631</v>
      </c>
      <c r="E222" s="108" t="s">
        <v>4354</v>
      </c>
      <c r="F222" s="108" t="s">
        <v>2632</v>
      </c>
      <c r="G222" s="160" t="s">
        <v>1720</v>
      </c>
      <c r="H222" s="109"/>
      <c r="I222" s="109"/>
      <c r="J222" s="109">
        <v>1</v>
      </c>
      <c r="K222" s="109">
        <v>1</v>
      </c>
      <c r="L222">
        <v>0</v>
      </c>
      <c r="M222">
        <v>0</v>
      </c>
      <c r="N222">
        <v>0</v>
      </c>
      <c r="O222">
        <v>0</v>
      </c>
      <c r="P222">
        <v>0</v>
      </c>
      <c r="Q222">
        <v>0</v>
      </c>
      <c r="R222">
        <v>0</v>
      </c>
      <c r="S222">
        <v>0</v>
      </c>
      <c r="T222">
        <v>64778</v>
      </c>
      <c r="U222">
        <v>0</v>
      </c>
      <c r="V222">
        <v>0</v>
      </c>
      <c r="W222">
        <v>0</v>
      </c>
      <c r="X222">
        <v>0</v>
      </c>
      <c r="Y222">
        <v>0</v>
      </c>
      <c r="Z222">
        <v>0</v>
      </c>
      <c r="AA222">
        <v>0</v>
      </c>
      <c r="AB222">
        <v>64778</v>
      </c>
      <c r="AC222">
        <v>0</v>
      </c>
      <c r="AD222">
        <v>43</v>
      </c>
      <c r="AE222">
        <v>43</v>
      </c>
      <c r="AF222">
        <v>43</v>
      </c>
      <c r="AG222">
        <v>46</v>
      </c>
      <c r="AH222">
        <v>46</v>
      </c>
      <c r="AI222">
        <v>48</v>
      </c>
      <c r="AJ222">
        <v>0</v>
      </c>
      <c r="AK222">
        <v>0</v>
      </c>
      <c r="AL222" s="206"/>
    </row>
    <row r="223" spans="2:38" x14ac:dyDescent="0.25">
      <c r="B223" s="160" t="s">
        <v>1299</v>
      </c>
      <c r="C223" s="108" t="s">
        <v>1298</v>
      </c>
      <c r="D223" s="108" t="s">
        <v>2633</v>
      </c>
      <c r="E223" s="108" t="s">
        <v>2634</v>
      </c>
      <c r="F223" s="108" t="s">
        <v>2635</v>
      </c>
      <c r="G223" s="160" t="s">
        <v>174</v>
      </c>
      <c r="H223" s="109"/>
      <c r="I223" s="109"/>
      <c r="J223" s="109">
        <v>1</v>
      </c>
      <c r="K223" s="109">
        <v>1</v>
      </c>
      <c r="L223">
        <v>0</v>
      </c>
      <c r="M223">
        <v>0</v>
      </c>
      <c r="N223">
        <v>0</v>
      </c>
      <c r="O223">
        <v>0</v>
      </c>
      <c r="P223">
        <v>0</v>
      </c>
      <c r="Q223">
        <v>0</v>
      </c>
      <c r="R223">
        <v>0</v>
      </c>
      <c r="S223">
        <v>0</v>
      </c>
      <c r="T223">
        <v>288356</v>
      </c>
      <c r="U223">
        <v>288356</v>
      </c>
      <c r="V223">
        <v>0</v>
      </c>
      <c r="W223">
        <v>0</v>
      </c>
      <c r="X223">
        <v>0</v>
      </c>
      <c r="Y223">
        <v>0</v>
      </c>
      <c r="Z223">
        <v>0</v>
      </c>
      <c r="AA223">
        <v>0</v>
      </c>
      <c r="AB223">
        <v>288356</v>
      </c>
      <c r="AC223">
        <v>288356</v>
      </c>
      <c r="AD223">
        <v>24</v>
      </c>
      <c r="AE223">
        <v>23</v>
      </c>
      <c r="AF223">
        <v>23</v>
      </c>
      <c r="AG223">
        <v>26</v>
      </c>
      <c r="AH223">
        <v>25</v>
      </c>
      <c r="AI223">
        <v>26</v>
      </c>
      <c r="AJ223">
        <v>0</v>
      </c>
      <c r="AK223">
        <v>0</v>
      </c>
      <c r="AL223" s="206"/>
    </row>
    <row r="224" spans="2:38" x14ac:dyDescent="0.25">
      <c r="B224" s="160" t="s">
        <v>835</v>
      </c>
      <c r="C224" s="108" t="s">
        <v>834</v>
      </c>
      <c r="D224" s="108" t="s">
        <v>2636</v>
      </c>
      <c r="E224" s="108" t="s">
        <v>2637</v>
      </c>
      <c r="F224" s="108" t="s">
        <v>2638</v>
      </c>
      <c r="G224" s="160" t="s">
        <v>167</v>
      </c>
      <c r="H224" s="109">
        <v>1</v>
      </c>
      <c r="I224" s="109">
        <v>1</v>
      </c>
      <c r="J224" s="109">
        <v>1</v>
      </c>
      <c r="K224" s="109">
        <v>3</v>
      </c>
      <c r="L224">
        <v>686692</v>
      </c>
      <c r="M224">
        <v>686692</v>
      </c>
      <c r="N224">
        <v>2806748</v>
      </c>
      <c r="O224">
        <v>2035928.14</v>
      </c>
      <c r="P224">
        <v>5677239</v>
      </c>
      <c r="Q224">
        <v>891325.55</v>
      </c>
      <c r="R224">
        <v>88851</v>
      </c>
      <c r="S224">
        <v>88851</v>
      </c>
      <c r="T224">
        <v>378213</v>
      </c>
      <c r="U224">
        <v>0</v>
      </c>
      <c r="V224">
        <v>315177</v>
      </c>
      <c r="W224">
        <v>0</v>
      </c>
      <c r="X224">
        <v>63036</v>
      </c>
      <c r="Y224">
        <v>0</v>
      </c>
      <c r="Z224">
        <v>0</v>
      </c>
      <c r="AA224">
        <v>0</v>
      </c>
      <c r="AB224">
        <v>0</v>
      </c>
      <c r="AC224">
        <v>0</v>
      </c>
      <c r="AD224">
        <v>270.87</v>
      </c>
      <c r="AE224">
        <v>267.60000000000002</v>
      </c>
      <c r="AF224">
        <v>267.60000000000002</v>
      </c>
      <c r="AG224">
        <v>267</v>
      </c>
      <c r="AH224">
        <v>277.5</v>
      </c>
      <c r="AI224">
        <v>284</v>
      </c>
      <c r="AJ224">
        <v>1135448</v>
      </c>
      <c r="AK224">
        <v>215111.86</v>
      </c>
      <c r="AL224" s="206"/>
    </row>
    <row r="225" spans="2:38" x14ac:dyDescent="0.25">
      <c r="B225" s="160" t="s">
        <v>867</v>
      </c>
      <c r="C225" s="108" t="s">
        <v>866</v>
      </c>
      <c r="D225" s="108" t="s">
        <v>2639</v>
      </c>
      <c r="E225" s="108" t="s">
        <v>2640</v>
      </c>
      <c r="F225" s="108" t="s">
        <v>2641</v>
      </c>
      <c r="G225" s="160" t="s">
        <v>167</v>
      </c>
      <c r="H225" s="109">
        <v>1</v>
      </c>
      <c r="I225" s="109">
        <v>1</v>
      </c>
      <c r="J225" s="109">
        <v>1</v>
      </c>
      <c r="K225" s="109">
        <v>3</v>
      </c>
      <c r="L225">
        <v>387160</v>
      </c>
      <c r="M225">
        <v>387160</v>
      </c>
      <c r="N225">
        <v>1720711</v>
      </c>
      <c r="O225">
        <v>1020456.58</v>
      </c>
      <c r="P225">
        <v>3480501</v>
      </c>
      <c r="Q225">
        <v>583651.28</v>
      </c>
      <c r="R225">
        <v>76020</v>
      </c>
      <c r="S225">
        <v>76020</v>
      </c>
      <c r="T225">
        <v>270513</v>
      </c>
      <c r="U225">
        <v>101370</v>
      </c>
      <c r="V225">
        <v>193223</v>
      </c>
      <c r="W225">
        <v>101370</v>
      </c>
      <c r="X225">
        <v>38645</v>
      </c>
      <c r="Y225">
        <v>0</v>
      </c>
      <c r="Z225">
        <v>38645</v>
      </c>
      <c r="AA225">
        <v>0</v>
      </c>
      <c r="AB225">
        <v>0</v>
      </c>
      <c r="AC225">
        <v>0</v>
      </c>
      <c r="AD225">
        <v>192</v>
      </c>
      <c r="AE225">
        <v>198</v>
      </c>
      <c r="AF225">
        <v>198</v>
      </c>
      <c r="AG225">
        <v>201</v>
      </c>
      <c r="AH225">
        <v>205</v>
      </c>
      <c r="AI225">
        <v>208.4</v>
      </c>
      <c r="AJ225">
        <v>1568000</v>
      </c>
      <c r="AK225">
        <v>490398.24</v>
      </c>
      <c r="AL225" s="206"/>
    </row>
    <row r="226" spans="2:38" x14ac:dyDescent="0.25">
      <c r="B226" s="160" t="s">
        <v>547</v>
      </c>
      <c r="C226" s="108" t="s">
        <v>546</v>
      </c>
      <c r="D226" s="108" t="s">
        <v>2642</v>
      </c>
      <c r="E226" s="108" t="s">
        <v>2643</v>
      </c>
      <c r="F226" s="108" t="s">
        <v>2644</v>
      </c>
      <c r="G226" s="160" t="s">
        <v>174</v>
      </c>
      <c r="H226" s="109"/>
      <c r="I226" s="109"/>
      <c r="J226" s="109">
        <v>1</v>
      </c>
      <c r="K226" s="109">
        <v>1</v>
      </c>
      <c r="L226">
        <v>0</v>
      </c>
      <c r="M226">
        <v>0</v>
      </c>
      <c r="N226">
        <v>0</v>
      </c>
      <c r="O226">
        <v>0</v>
      </c>
      <c r="P226">
        <v>0</v>
      </c>
      <c r="Q226">
        <v>0</v>
      </c>
      <c r="R226">
        <v>0</v>
      </c>
      <c r="S226">
        <v>0</v>
      </c>
      <c r="T226">
        <v>335239</v>
      </c>
      <c r="U226">
        <v>0</v>
      </c>
      <c r="V226">
        <v>0</v>
      </c>
      <c r="W226">
        <v>0</v>
      </c>
      <c r="X226">
        <v>0</v>
      </c>
      <c r="Y226">
        <v>0</v>
      </c>
      <c r="Z226">
        <v>0</v>
      </c>
      <c r="AA226">
        <v>0</v>
      </c>
      <c r="AB226">
        <v>335239</v>
      </c>
      <c r="AC226">
        <v>0</v>
      </c>
      <c r="AD226">
        <v>23</v>
      </c>
      <c r="AE226">
        <v>23</v>
      </c>
      <c r="AF226">
        <v>23</v>
      </c>
      <c r="AG226">
        <v>23</v>
      </c>
      <c r="AH226">
        <v>23</v>
      </c>
      <c r="AI226">
        <v>24</v>
      </c>
      <c r="AJ226">
        <v>0</v>
      </c>
      <c r="AK226">
        <v>0</v>
      </c>
      <c r="AL226" s="206"/>
    </row>
    <row r="227" spans="2:38" x14ac:dyDescent="0.25">
      <c r="B227" s="160" t="s">
        <v>797</v>
      </c>
      <c r="C227" s="108" t="s">
        <v>796</v>
      </c>
      <c r="D227" s="108" t="s">
        <v>2645</v>
      </c>
      <c r="E227" s="108" t="s">
        <v>2646</v>
      </c>
      <c r="F227" s="108" t="s">
        <v>2647</v>
      </c>
      <c r="G227" s="160" t="s">
        <v>167</v>
      </c>
      <c r="H227" s="109">
        <v>1</v>
      </c>
      <c r="I227" s="109">
        <v>1</v>
      </c>
      <c r="J227" s="109">
        <v>1</v>
      </c>
      <c r="K227" s="109">
        <v>3</v>
      </c>
      <c r="L227">
        <v>447944</v>
      </c>
      <c r="M227">
        <v>444750</v>
      </c>
      <c r="N227">
        <v>1918193</v>
      </c>
      <c r="O227">
        <v>1310025.55</v>
      </c>
      <c r="P227">
        <v>3879950</v>
      </c>
      <c r="Q227">
        <v>0</v>
      </c>
      <c r="R227">
        <v>70783</v>
      </c>
      <c r="S227">
        <v>70278</v>
      </c>
      <c r="T227">
        <v>301560</v>
      </c>
      <c r="U227">
        <v>0</v>
      </c>
      <c r="V227">
        <v>215400</v>
      </c>
      <c r="W227">
        <v>0</v>
      </c>
      <c r="X227">
        <v>43080</v>
      </c>
      <c r="Y227">
        <v>0</v>
      </c>
      <c r="Z227">
        <v>43080</v>
      </c>
      <c r="AA227">
        <v>0</v>
      </c>
      <c r="AB227">
        <v>0</v>
      </c>
      <c r="AC227">
        <v>0</v>
      </c>
      <c r="AD227">
        <v>199.9</v>
      </c>
      <c r="AE227">
        <v>207.6</v>
      </c>
      <c r="AF227">
        <v>207.6</v>
      </c>
      <c r="AG227">
        <v>194.66</v>
      </c>
      <c r="AH227">
        <v>198.66</v>
      </c>
      <c r="AI227">
        <v>218</v>
      </c>
      <c r="AJ227">
        <v>775990</v>
      </c>
      <c r="AK227">
        <v>0</v>
      </c>
      <c r="AL227" s="206"/>
    </row>
    <row r="228" spans="2:38" x14ac:dyDescent="0.25">
      <c r="B228" s="160" t="s">
        <v>1183</v>
      </c>
      <c r="C228" s="108" t="s">
        <v>1182</v>
      </c>
      <c r="D228" s="108" t="s">
        <v>2648</v>
      </c>
      <c r="E228" s="108" t="s">
        <v>2649</v>
      </c>
      <c r="F228" s="108" t="s">
        <v>2650</v>
      </c>
      <c r="G228" s="160" t="s">
        <v>167</v>
      </c>
      <c r="H228" s="109">
        <v>1</v>
      </c>
      <c r="I228" s="109">
        <v>1</v>
      </c>
      <c r="J228" s="109">
        <v>1</v>
      </c>
      <c r="K228" s="109">
        <v>3</v>
      </c>
      <c r="L228">
        <v>1466064</v>
      </c>
      <c r="M228">
        <v>1466064</v>
      </c>
      <c r="N228">
        <v>8359530</v>
      </c>
      <c r="O228">
        <v>4142063.82</v>
      </c>
      <c r="P228">
        <v>16908910</v>
      </c>
      <c r="Q228">
        <v>21000</v>
      </c>
      <c r="R228">
        <v>273669</v>
      </c>
      <c r="S228">
        <v>273669</v>
      </c>
      <c r="T228">
        <v>1458636</v>
      </c>
      <c r="U228">
        <v>998090.64</v>
      </c>
      <c r="V228">
        <v>938716</v>
      </c>
      <c r="W228">
        <v>518762.68</v>
      </c>
      <c r="X228">
        <v>187743</v>
      </c>
      <c r="Y228">
        <v>147150.96</v>
      </c>
      <c r="Z228">
        <v>187743</v>
      </c>
      <c r="AA228">
        <v>187743</v>
      </c>
      <c r="AB228">
        <v>144434</v>
      </c>
      <c r="AC228">
        <v>144434</v>
      </c>
      <c r="AD228">
        <v>650.45000000000005</v>
      </c>
      <c r="AE228">
        <v>687.5</v>
      </c>
      <c r="AF228">
        <v>687.5</v>
      </c>
      <c r="AG228">
        <v>794</v>
      </c>
      <c r="AH228">
        <v>810</v>
      </c>
      <c r="AI228">
        <v>881</v>
      </c>
      <c r="AJ228">
        <v>3381782</v>
      </c>
      <c r="AK228">
        <v>21000</v>
      </c>
      <c r="AL228" s="206"/>
    </row>
    <row r="229" spans="2:38" x14ac:dyDescent="0.25">
      <c r="B229" s="160" t="s">
        <v>1193</v>
      </c>
      <c r="C229" s="108" t="s">
        <v>1192</v>
      </c>
      <c r="D229" s="108" t="s">
        <v>2651</v>
      </c>
      <c r="E229" s="108" t="s">
        <v>2652</v>
      </c>
      <c r="F229" s="108" t="s">
        <v>2653</v>
      </c>
      <c r="G229" s="160" t="s">
        <v>161</v>
      </c>
      <c r="H229" s="109">
        <v>1</v>
      </c>
      <c r="I229" s="109">
        <v>1</v>
      </c>
      <c r="J229" s="109">
        <v>1</v>
      </c>
      <c r="K229" s="109">
        <v>3</v>
      </c>
      <c r="L229">
        <v>53863</v>
      </c>
      <c r="M229">
        <v>53863</v>
      </c>
      <c r="N229">
        <v>250796</v>
      </c>
      <c r="O229">
        <v>131317.85999999999</v>
      </c>
      <c r="P229">
        <v>507287</v>
      </c>
      <c r="Q229">
        <v>0</v>
      </c>
      <c r="R229">
        <v>0</v>
      </c>
      <c r="S229">
        <v>0</v>
      </c>
      <c r="T229">
        <v>0</v>
      </c>
      <c r="U229">
        <v>0</v>
      </c>
      <c r="V229">
        <v>0</v>
      </c>
      <c r="W229">
        <v>0</v>
      </c>
      <c r="X229">
        <v>0</v>
      </c>
      <c r="Y229">
        <v>0</v>
      </c>
      <c r="Z229">
        <v>0</v>
      </c>
      <c r="AA229">
        <v>0</v>
      </c>
      <c r="AB229">
        <v>0</v>
      </c>
      <c r="AC229">
        <v>0</v>
      </c>
      <c r="AD229">
        <v>43.5</v>
      </c>
      <c r="AE229">
        <v>41</v>
      </c>
      <c r="AF229">
        <v>41</v>
      </c>
      <c r="AG229">
        <v>37</v>
      </c>
      <c r="AH229">
        <v>28</v>
      </c>
      <c r="AI229">
        <v>25</v>
      </c>
      <c r="AJ229">
        <v>101457.4</v>
      </c>
      <c r="AK229">
        <v>0</v>
      </c>
      <c r="AL229" s="206"/>
    </row>
    <row r="230" spans="2:38" x14ac:dyDescent="0.25">
      <c r="B230" s="160" t="s">
        <v>296</v>
      </c>
      <c r="C230" s="108" t="s">
        <v>295</v>
      </c>
      <c r="D230" s="108" t="s">
        <v>2654</v>
      </c>
      <c r="E230" s="108" t="s">
        <v>2655</v>
      </c>
      <c r="F230" s="108" t="s">
        <v>2656</v>
      </c>
      <c r="G230" s="160" t="s">
        <v>167</v>
      </c>
      <c r="H230" s="109">
        <v>1</v>
      </c>
      <c r="I230" s="109">
        <v>1</v>
      </c>
      <c r="J230" s="109">
        <v>1</v>
      </c>
      <c r="K230" s="109">
        <v>3</v>
      </c>
      <c r="L230">
        <v>243248</v>
      </c>
      <c r="M230">
        <v>243248</v>
      </c>
      <c r="N230">
        <v>1293895</v>
      </c>
      <c r="O230">
        <v>1293895</v>
      </c>
      <c r="P230">
        <v>2617175</v>
      </c>
      <c r="Q230">
        <v>409920</v>
      </c>
      <c r="R230">
        <v>69101</v>
      </c>
      <c r="S230">
        <v>69101</v>
      </c>
      <c r="T230">
        <v>236203</v>
      </c>
      <c r="U230">
        <v>188402</v>
      </c>
      <c r="V230">
        <v>145297</v>
      </c>
      <c r="W230">
        <v>130321</v>
      </c>
      <c r="X230">
        <v>29059</v>
      </c>
      <c r="Y230">
        <v>29059</v>
      </c>
      <c r="Z230">
        <v>29059</v>
      </c>
      <c r="AA230">
        <v>29022</v>
      </c>
      <c r="AB230">
        <v>32788</v>
      </c>
      <c r="AC230">
        <v>0</v>
      </c>
      <c r="AD230">
        <v>196</v>
      </c>
      <c r="AE230">
        <v>200.5</v>
      </c>
      <c r="AF230">
        <v>200.5</v>
      </c>
      <c r="AG230">
        <v>204.75</v>
      </c>
      <c r="AH230">
        <v>203.75</v>
      </c>
      <c r="AI230">
        <v>202.5</v>
      </c>
      <c r="AJ230">
        <v>599076</v>
      </c>
      <c r="AK230">
        <v>188402</v>
      </c>
      <c r="AL230" s="206"/>
    </row>
    <row r="231" spans="2:38" x14ac:dyDescent="0.25">
      <c r="B231" s="160" t="s">
        <v>837</v>
      </c>
      <c r="C231" s="108" t="s">
        <v>836</v>
      </c>
      <c r="D231" s="108" t="s">
        <v>2657</v>
      </c>
      <c r="E231" s="108" t="s">
        <v>2658</v>
      </c>
      <c r="F231" s="108" t="s">
        <v>2659</v>
      </c>
      <c r="G231" s="160" t="s">
        <v>167</v>
      </c>
      <c r="H231" s="109">
        <v>1</v>
      </c>
      <c r="I231" s="109">
        <v>1</v>
      </c>
      <c r="J231" s="109">
        <v>1</v>
      </c>
      <c r="K231" s="109">
        <v>3</v>
      </c>
      <c r="L231">
        <v>383022</v>
      </c>
      <c r="M231">
        <v>383022</v>
      </c>
      <c r="N231">
        <v>1483755</v>
      </c>
      <c r="O231">
        <v>1483755</v>
      </c>
      <c r="P231">
        <v>2964013</v>
      </c>
      <c r="Q231">
        <v>0</v>
      </c>
      <c r="R231">
        <v>115978</v>
      </c>
      <c r="S231">
        <v>2284</v>
      </c>
      <c r="T231">
        <v>230370</v>
      </c>
      <c r="U231">
        <v>0</v>
      </c>
      <c r="V231">
        <v>164550</v>
      </c>
      <c r="W231">
        <v>0</v>
      </c>
      <c r="X231">
        <v>32910</v>
      </c>
      <c r="Y231">
        <v>0</v>
      </c>
      <c r="Z231">
        <v>32910</v>
      </c>
      <c r="AA231">
        <v>0</v>
      </c>
      <c r="AB231">
        <v>0</v>
      </c>
      <c r="AC231">
        <v>0</v>
      </c>
      <c r="AD231">
        <v>308.39999999999998</v>
      </c>
      <c r="AE231">
        <v>305.39999999999998</v>
      </c>
      <c r="AF231">
        <v>305.39999999999998</v>
      </c>
      <c r="AG231">
        <v>291.89999999999998</v>
      </c>
      <c r="AH231">
        <v>294.5</v>
      </c>
      <c r="AI231">
        <v>290.5</v>
      </c>
      <c r="AJ231">
        <v>592802.6</v>
      </c>
      <c r="AK231">
        <v>0</v>
      </c>
      <c r="AL231" s="206"/>
    </row>
    <row r="232" spans="2:38" x14ac:dyDescent="0.25">
      <c r="B232" s="160" t="s">
        <v>1139</v>
      </c>
      <c r="C232" s="108" t="s">
        <v>1138</v>
      </c>
      <c r="D232" s="108" t="s">
        <v>2660</v>
      </c>
      <c r="E232" s="108" t="s">
        <v>2661</v>
      </c>
      <c r="F232" s="108" t="s">
        <v>2662</v>
      </c>
      <c r="G232" s="160" t="s">
        <v>167</v>
      </c>
      <c r="H232" s="109">
        <v>1</v>
      </c>
      <c r="I232" s="109">
        <v>1</v>
      </c>
      <c r="J232" s="109">
        <v>1</v>
      </c>
      <c r="K232" s="109">
        <v>3</v>
      </c>
      <c r="L232">
        <v>222008</v>
      </c>
      <c r="M232">
        <v>222008</v>
      </c>
      <c r="N232">
        <v>986703</v>
      </c>
      <c r="O232">
        <v>966241</v>
      </c>
      <c r="P232">
        <v>1995814</v>
      </c>
      <c r="Q232">
        <v>555431.18000000005</v>
      </c>
      <c r="R232">
        <v>33259</v>
      </c>
      <c r="S232">
        <v>33259</v>
      </c>
      <c r="T232">
        <v>132960</v>
      </c>
      <c r="U232">
        <v>0</v>
      </c>
      <c r="V232">
        <v>110800</v>
      </c>
      <c r="W232">
        <v>0</v>
      </c>
      <c r="X232">
        <v>0</v>
      </c>
      <c r="Y232">
        <v>0</v>
      </c>
      <c r="Z232">
        <v>22160</v>
      </c>
      <c r="AA232">
        <v>0</v>
      </c>
      <c r="AB232">
        <v>0</v>
      </c>
      <c r="AC232">
        <v>0</v>
      </c>
      <c r="AD232">
        <v>100.6</v>
      </c>
      <c r="AE232">
        <v>101.6</v>
      </c>
      <c r="AF232">
        <v>101.6</v>
      </c>
      <c r="AG232">
        <v>139</v>
      </c>
      <c r="AH232">
        <v>150</v>
      </c>
      <c r="AI232">
        <v>149</v>
      </c>
      <c r="AJ232">
        <v>509860</v>
      </c>
      <c r="AK232">
        <v>80273.84</v>
      </c>
      <c r="AL232" s="206"/>
    </row>
    <row r="233" spans="2:38" x14ac:dyDescent="0.25">
      <c r="B233" s="160" t="s">
        <v>393</v>
      </c>
      <c r="C233" s="108" t="s">
        <v>392</v>
      </c>
      <c r="D233" s="108" t="s">
        <v>2663</v>
      </c>
      <c r="E233" s="108" t="s">
        <v>2664</v>
      </c>
      <c r="F233" s="108" t="s">
        <v>2665</v>
      </c>
      <c r="G233" s="160" t="s">
        <v>167</v>
      </c>
      <c r="H233" s="109">
        <v>1</v>
      </c>
      <c r="I233" s="109">
        <v>1</v>
      </c>
      <c r="J233" s="109">
        <v>1</v>
      </c>
      <c r="K233" s="109">
        <v>3</v>
      </c>
      <c r="L233">
        <v>367985</v>
      </c>
      <c r="M233">
        <v>367985</v>
      </c>
      <c r="N233">
        <v>1811737</v>
      </c>
      <c r="O233">
        <v>1288598.7</v>
      </c>
      <c r="P233">
        <v>3664620</v>
      </c>
      <c r="Q233">
        <v>1887098.29</v>
      </c>
      <c r="R233">
        <v>49835</v>
      </c>
      <c r="S233">
        <v>49835</v>
      </c>
      <c r="T233">
        <v>284825</v>
      </c>
      <c r="U233">
        <v>96276.81</v>
      </c>
      <c r="V233">
        <v>203447</v>
      </c>
      <c r="W233">
        <v>70587.81</v>
      </c>
      <c r="X233">
        <v>40689</v>
      </c>
      <c r="Y233">
        <v>25689</v>
      </c>
      <c r="Z233">
        <v>40689</v>
      </c>
      <c r="AA233">
        <v>0</v>
      </c>
      <c r="AB233">
        <v>0</v>
      </c>
      <c r="AC233">
        <v>0</v>
      </c>
      <c r="AD233">
        <v>144</v>
      </c>
      <c r="AE233">
        <v>144</v>
      </c>
      <c r="AF233">
        <v>144</v>
      </c>
      <c r="AG233">
        <v>137.6</v>
      </c>
      <c r="AH233">
        <v>138.80000000000001</v>
      </c>
      <c r="AI233">
        <v>141</v>
      </c>
      <c r="AJ233">
        <v>2939445</v>
      </c>
      <c r="AK233">
        <v>70587.81</v>
      </c>
      <c r="AL233" s="206"/>
    </row>
    <row r="234" spans="2:38" x14ac:dyDescent="0.25">
      <c r="B234" s="160" t="s">
        <v>1708</v>
      </c>
      <c r="C234" s="108" t="s">
        <v>1707</v>
      </c>
      <c r="D234" s="108" t="s">
        <v>2666</v>
      </c>
      <c r="E234" s="108" t="s">
        <v>2667</v>
      </c>
      <c r="F234" s="108" t="s">
        <v>2668</v>
      </c>
      <c r="G234" s="160" t="s">
        <v>161</v>
      </c>
      <c r="H234" s="109">
        <v>1</v>
      </c>
      <c r="I234" s="109">
        <v>1</v>
      </c>
      <c r="J234" s="109">
        <v>1</v>
      </c>
      <c r="K234" s="109">
        <v>3</v>
      </c>
      <c r="L234">
        <v>239228</v>
      </c>
      <c r="M234">
        <v>239228</v>
      </c>
      <c r="N234">
        <v>1635577</v>
      </c>
      <c r="O234">
        <v>1280951</v>
      </c>
      <c r="P234">
        <v>3308299</v>
      </c>
      <c r="Q234">
        <v>878032</v>
      </c>
      <c r="R234">
        <v>0</v>
      </c>
      <c r="S234">
        <v>0</v>
      </c>
      <c r="T234">
        <v>257129</v>
      </c>
      <c r="U234">
        <v>68426</v>
      </c>
      <c r="V234">
        <v>183663</v>
      </c>
      <c r="W234">
        <v>31693</v>
      </c>
      <c r="X234">
        <v>36733</v>
      </c>
      <c r="Y234">
        <v>36733</v>
      </c>
      <c r="Z234">
        <v>36733</v>
      </c>
      <c r="AA234">
        <v>0</v>
      </c>
      <c r="AB234">
        <v>0</v>
      </c>
      <c r="AC234">
        <v>0</v>
      </c>
      <c r="AD234">
        <v>68.5</v>
      </c>
      <c r="AE234">
        <v>80</v>
      </c>
      <c r="AF234">
        <v>80</v>
      </c>
      <c r="AG234">
        <v>88</v>
      </c>
      <c r="AH234">
        <v>116.5</v>
      </c>
      <c r="AI234">
        <v>130.5</v>
      </c>
      <c r="AJ234">
        <v>2038498</v>
      </c>
      <c r="AK234">
        <v>68426</v>
      </c>
      <c r="AL234" s="206"/>
    </row>
    <row r="235" spans="2:38" x14ac:dyDescent="0.25">
      <c r="B235" s="160" t="s">
        <v>839</v>
      </c>
      <c r="C235" s="108" t="s">
        <v>838</v>
      </c>
      <c r="D235" s="108" t="s">
        <v>2669</v>
      </c>
      <c r="E235" s="108" t="s">
        <v>2670</v>
      </c>
      <c r="F235" s="108" t="s">
        <v>2671</v>
      </c>
      <c r="G235" s="160" t="s">
        <v>167</v>
      </c>
      <c r="H235" s="109">
        <v>1</v>
      </c>
      <c r="I235" s="109">
        <v>1</v>
      </c>
      <c r="J235" s="109">
        <v>1</v>
      </c>
      <c r="K235" s="109">
        <v>3</v>
      </c>
      <c r="L235">
        <v>651907</v>
      </c>
      <c r="M235">
        <v>651907</v>
      </c>
      <c r="N235">
        <v>2500010</v>
      </c>
      <c r="O235">
        <v>1642985.35</v>
      </c>
      <c r="P235">
        <v>5056796</v>
      </c>
      <c r="Q235">
        <v>532924.57999999996</v>
      </c>
      <c r="R235">
        <v>128788</v>
      </c>
      <c r="S235">
        <v>128788</v>
      </c>
      <c r="T235">
        <v>393027</v>
      </c>
      <c r="U235">
        <v>152941.56</v>
      </c>
      <c r="V235">
        <v>280733</v>
      </c>
      <c r="W235">
        <v>96794.559999999998</v>
      </c>
      <c r="X235">
        <v>56147</v>
      </c>
      <c r="Y235">
        <v>56147</v>
      </c>
      <c r="Z235">
        <v>56147</v>
      </c>
      <c r="AA235">
        <v>0</v>
      </c>
      <c r="AB235">
        <v>0</v>
      </c>
      <c r="AC235">
        <v>0</v>
      </c>
      <c r="AD235">
        <v>322.42</v>
      </c>
      <c r="AE235">
        <v>328.92</v>
      </c>
      <c r="AF235">
        <v>328.92</v>
      </c>
      <c r="AG235">
        <v>332.5</v>
      </c>
      <c r="AH235">
        <v>367.5</v>
      </c>
      <c r="AI235">
        <v>365.83</v>
      </c>
      <c r="AJ235">
        <v>1011360</v>
      </c>
      <c r="AK235">
        <v>131635.25</v>
      </c>
      <c r="AL235" s="206"/>
    </row>
    <row r="236" spans="2:38" x14ac:dyDescent="0.25">
      <c r="B236" s="160" t="s">
        <v>459</v>
      </c>
      <c r="C236" s="108" t="s">
        <v>458</v>
      </c>
      <c r="D236" s="108" t="s">
        <v>2430</v>
      </c>
      <c r="E236" s="108" t="s">
        <v>2672</v>
      </c>
      <c r="F236" s="108" t="s">
        <v>2432</v>
      </c>
      <c r="G236" s="160" t="s">
        <v>167</v>
      </c>
      <c r="H236" s="109">
        <v>1</v>
      </c>
      <c r="I236" s="109">
        <v>1</v>
      </c>
      <c r="J236" s="109">
        <v>1</v>
      </c>
      <c r="K236" s="109">
        <v>3</v>
      </c>
      <c r="L236">
        <v>6761026</v>
      </c>
      <c r="M236">
        <v>6710203.2599999998</v>
      </c>
      <c r="N236">
        <v>30049022</v>
      </c>
      <c r="O236">
        <v>17055012.170000002</v>
      </c>
      <c r="P236">
        <v>60780476</v>
      </c>
      <c r="Q236">
        <v>10249675.460000001</v>
      </c>
      <c r="R236">
        <v>355494</v>
      </c>
      <c r="S236">
        <v>355494</v>
      </c>
      <c r="T236">
        <v>4724009</v>
      </c>
      <c r="U236">
        <v>1086895.77</v>
      </c>
      <c r="V236">
        <v>3374293</v>
      </c>
      <c r="W236">
        <v>406037.78</v>
      </c>
      <c r="X236">
        <v>674858</v>
      </c>
      <c r="Y236">
        <v>12000</v>
      </c>
      <c r="Z236">
        <v>674858</v>
      </c>
      <c r="AA236">
        <v>674857.99</v>
      </c>
      <c r="AB236">
        <v>0</v>
      </c>
      <c r="AC236">
        <v>0</v>
      </c>
      <c r="AD236">
        <v>893.18</v>
      </c>
      <c r="AE236">
        <v>923.4</v>
      </c>
      <c r="AF236">
        <v>923.4</v>
      </c>
      <c r="AG236">
        <v>893</v>
      </c>
      <c r="AH236">
        <v>950</v>
      </c>
      <c r="AI236">
        <v>948.52</v>
      </c>
      <c r="AJ236">
        <v>13183646.560000001</v>
      </c>
      <c r="AK236">
        <v>4740690.37</v>
      </c>
      <c r="AL236" s="206"/>
    </row>
    <row r="237" spans="2:38" x14ac:dyDescent="0.25">
      <c r="B237" s="160" t="s">
        <v>461</v>
      </c>
      <c r="C237" s="108" t="s">
        <v>460</v>
      </c>
      <c r="D237" s="108" t="s">
        <v>2673</v>
      </c>
      <c r="E237" s="108" t="s">
        <v>2674</v>
      </c>
      <c r="F237" s="108" t="s">
        <v>2675</v>
      </c>
      <c r="G237" s="160" t="s">
        <v>174</v>
      </c>
      <c r="H237" s="109"/>
      <c r="I237" s="109"/>
      <c r="J237" s="109">
        <v>1</v>
      </c>
      <c r="K237" s="109">
        <v>1</v>
      </c>
      <c r="L237">
        <v>0</v>
      </c>
      <c r="M237">
        <v>0</v>
      </c>
      <c r="N237">
        <v>0</v>
      </c>
      <c r="O237">
        <v>0</v>
      </c>
      <c r="P237">
        <v>0</v>
      </c>
      <c r="Q237">
        <v>0</v>
      </c>
      <c r="R237">
        <v>0</v>
      </c>
      <c r="S237">
        <v>0</v>
      </c>
      <c r="T237">
        <v>562436</v>
      </c>
      <c r="U237">
        <v>271065.65000000002</v>
      </c>
      <c r="V237">
        <v>0</v>
      </c>
      <c r="W237">
        <v>0</v>
      </c>
      <c r="X237">
        <v>0</v>
      </c>
      <c r="Y237">
        <v>0</v>
      </c>
      <c r="Z237">
        <v>0</v>
      </c>
      <c r="AA237">
        <v>0</v>
      </c>
      <c r="AB237">
        <v>562436</v>
      </c>
      <c r="AC237">
        <v>271065.65000000002</v>
      </c>
      <c r="AD237">
        <v>34.5</v>
      </c>
      <c r="AE237">
        <v>34</v>
      </c>
      <c r="AF237">
        <v>34</v>
      </c>
      <c r="AG237">
        <v>35</v>
      </c>
      <c r="AH237">
        <v>36</v>
      </c>
      <c r="AI237">
        <v>34</v>
      </c>
      <c r="AJ237">
        <v>0</v>
      </c>
      <c r="AK237">
        <v>0</v>
      </c>
      <c r="AL237" s="206"/>
    </row>
    <row r="238" spans="2:38" x14ac:dyDescent="0.25">
      <c r="B238" s="160" t="s">
        <v>477</v>
      </c>
      <c r="C238" s="108" t="s">
        <v>476</v>
      </c>
      <c r="D238" s="108" t="s">
        <v>2676</v>
      </c>
      <c r="E238" s="108" t="s">
        <v>2677</v>
      </c>
      <c r="F238" s="108" t="s">
        <v>2678</v>
      </c>
      <c r="G238" s="160" t="s">
        <v>161</v>
      </c>
      <c r="H238" s="109">
        <v>1</v>
      </c>
      <c r="I238" s="109">
        <v>1</v>
      </c>
      <c r="J238" s="109">
        <v>1</v>
      </c>
      <c r="K238" s="109">
        <v>3</v>
      </c>
      <c r="L238">
        <v>216089</v>
      </c>
      <c r="M238">
        <v>216089</v>
      </c>
      <c r="N238">
        <v>997475</v>
      </c>
      <c r="O238">
        <v>766553.74</v>
      </c>
      <c r="P238">
        <v>2017603</v>
      </c>
      <c r="Q238">
        <v>192214.06</v>
      </c>
      <c r="R238">
        <v>0</v>
      </c>
      <c r="S238">
        <v>0</v>
      </c>
      <c r="T238">
        <v>156814</v>
      </c>
      <c r="U238">
        <v>4858</v>
      </c>
      <c r="V238">
        <v>112010</v>
      </c>
      <c r="W238">
        <v>4858</v>
      </c>
      <c r="X238">
        <v>22402</v>
      </c>
      <c r="Y238">
        <v>0</v>
      </c>
      <c r="Z238">
        <v>22402</v>
      </c>
      <c r="AA238">
        <v>0</v>
      </c>
      <c r="AB238">
        <v>0</v>
      </c>
      <c r="AC238">
        <v>0</v>
      </c>
      <c r="AD238">
        <v>38</v>
      </c>
      <c r="AE238">
        <v>35</v>
      </c>
      <c r="AF238">
        <v>35</v>
      </c>
      <c r="AG238">
        <v>42</v>
      </c>
      <c r="AH238">
        <v>41</v>
      </c>
      <c r="AI238">
        <v>0</v>
      </c>
      <c r="AJ238">
        <v>403520.6</v>
      </c>
      <c r="AK238">
        <v>0</v>
      </c>
      <c r="AL238" s="206"/>
    </row>
    <row r="239" spans="2:38" x14ac:dyDescent="0.25">
      <c r="B239" s="160" t="s">
        <v>1527</v>
      </c>
      <c r="C239" s="108" t="s">
        <v>1526</v>
      </c>
      <c r="D239" s="108" t="s">
        <v>2679</v>
      </c>
      <c r="E239" s="108" t="s">
        <v>2680</v>
      </c>
      <c r="F239" s="108" t="s">
        <v>2681</v>
      </c>
      <c r="G239" s="160" t="s">
        <v>161</v>
      </c>
      <c r="H239" s="109">
        <v>1</v>
      </c>
      <c r="I239" s="109">
        <v>1</v>
      </c>
      <c r="J239" s="109">
        <v>1</v>
      </c>
      <c r="K239" s="109">
        <v>3</v>
      </c>
      <c r="L239">
        <v>1115267</v>
      </c>
      <c r="M239">
        <v>1115267</v>
      </c>
      <c r="N239">
        <v>5683669</v>
      </c>
      <c r="O239">
        <v>3089824.6</v>
      </c>
      <c r="P239">
        <v>11496418</v>
      </c>
      <c r="Q239">
        <v>0</v>
      </c>
      <c r="R239">
        <v>0</v>
      </c>
      <c r="S239">
        <v>0</v>
      </c>
      <c r="T239">
        <v>893531</v>
      </c>
      <c r="U239">
        <v>0</v>
      </c>
      <c r="V239">
        <v>638237</v>
      </c>
      <c r="W239">
        <v>0</v>
      </c>
      <c r="X239">
        <v>127647</v>
      </c>
      <c r="Y239">
        <v>0</v>
      </c>
      <c r="Z239">
        <v>127647</v>
      </c>
      <c r="AA239">
        <v>0</v>
      </c>
      <c r="AB239">
        <v>0</v>
      </c>
      <c r="AC239">
        <v>0</v>
      </c>
      <c r="AD239">
        <v>137.4</v>
      </c>
      <c r="AE239">
        <v>146.19999999999999</v>
      </c>
      <c r="AF239">
        <v>146.19999999999999</v>
      </c>
      <c r="AG239">
        <v>134</v>
      </c>
      <c r="AH239">
        <v>144.80000000000001</v>
      </c>
      <c r="AI239">
        <v>147.19999999999999</v>
      </c>
      <c r="AJ239">
        <v>638237</v>
      </c>
      <c r="AK239">
        <v>0</v>
      </c>
      <c r="AL239" s="206"/>
    </row>
    <row r="240" spans="2:38" x14ac:dyDescent="0.25">
      <c r="B240" s="160" t="s">
        <v>1469</v>
      </c>
      <c r="C240" s="108" t="s">
        <v>1468</v>
      </c>
      <c r="D240" s="108" t="s">
        <v>2682</v>
      </c>
      <c r="E240" s="108" t="s">
        <v>2683</v>
      </c>
      <c r="F240" s="108" t="s">
        <v>2684</v>
      </c>
      <c r="G240" s="160" t="s">
        <v>161</v>
      </c>
      <c r="H240" s="109">
        <v>1</v>
      </c>
      <c r="I240" s="109">
        <v>1</v>
      </c>
      <c r="J240" s="109">
        <v>1</v>
      </c>
      <c r="K240" s="109">
        <v>3</v>
      </c>
      <c r="L240">
        <v>235487</v>
      </c>
      <c r="M240">
        <v>227095.58</v>
      </c>
      <c r="N240">
        <v>2836976</v>
      </c>
      <c r="O240">
        <v>2013275.8</v>
      </c>
      <c r="P240">
        <v>5738382</v>
      </c>
      <c r="Q240">
        <v>1610564.76</v>
      </c>
      <c r="R240">
        <v>0</v>
      </c>
      <c r="S240">
        <v>0</v>
      </c>
      <c r="T240">
        <v>446001</v>
      </c>
      <c r="U240">
        <v>241257</v>
      </c>
      <c r="V240">
        <v>318573</v>
      </c>
      <c r="W240">
        <v>230000</v>
      </c>
      <c r="X240">
        <v>63714</v>
      </c>
      <c r="Y240">
        <v>21845</v>
      </c>
      <c r="Z240">
        <v>63714</v>
      </c>
      <c r="AA240">
        <v>16006</v>
      </c>
      <c r="AB240">
        <v>0</v>
      </c>
      <c r="AC240">
        <v>0</v>
      </c>
      <c r="AD240">
        <v>30.36</v>
      </c>
      <c r="AE240">
        <v>45</v>
      </c>
      <c r="AF240">
        <v>45</v>
      </c>
      <c r="AG240">
        <v>62.3</v>
      </c>
      <c r="AH240">
        <v>91</v>
      </c>
      <c r="AI240">
        <v>112</v>
      </c>
      <c r="AJ240">
        <v>318573</v>
      </c>
      <c r="AK240">
        <v>202000</v>
      </c>
      <c r="AL240" s="206"/>
    </row>
    <row r="241" spans="2:38" x14ac:dyDescent="0.25">
      <c r="B241" s="160" t="s">
        <v>1495</v>
      </c>
      <c r="C241" s="108" t="s">
        <v>1494</v>
      </c>
      <c r="D241" s="108" t="s">
        <v>2685</v>
      </c>
      <c r="E241" s="108" t="s">
        <v>2686</v>
      </c>
      <c r="F241" s="108" t="s">
        <v>2687</v>
      </c>
      <c r="G241" s="160" t="s">
        <v>161</v>
      </c>
      <c r="H241" s="109">
        <v>1</v>
      </c>
      <c r="I241" s="109">
        <v>1</v>
      </c>
      <c r="J241" s="109">
        <v>1</v>
      </c>
      <c r="K241" s="109">
        <v>3</v>
      </c>
      <c r="L241">
        <v>356057</v>
      </c>
      <c r="M241">
        <v>356057</v>
      </c>
      <c r="N241">
        <v>1729386</v>
      </c>
      <c r="O241">
        <v>1583711.14</v>
      </c>
      <c r="P241">
        <v>3498048</v>
      </c>
      <c r="Q241">
        <v>0</v>
      </c>
      <c r="R241">
        <v>0</v>
      </c>
      <c r="S241">
        <v>0</v>
      </c>
      <c r="T241">
        <v>271878</v>
      </c>
      <c r="U241">
        <v>0</v>
      </c>
      <c r="V241">
        <v>194198</v>
      </c>
      <c r="W241">
        <v>0</v>
      </c>
      <c r="X241">
        <v>38840</v>
      </c>
      <c r="Y241">
        <v>0</v>
      </c>
      <c r="Z241">
        <v>38840</v>
      </c>
      <c r="AA241">
        <v>0</v>
      </c>
      <c r="AB241">
        <v>0</v>
      </c>
      <c r="AC241">
        <v>0</v>
      </c>
      <c r="AD241">
        <v>54.4</v>
      </c>
      <c r="AE241">
        <v>48</v>
      </c>
      <c r="AF241">
        <v>48</v>
      </c>
      <c r="AG241">
        <v>47.15</v>
      </c>
      <c r="AH241">
        <v>47.85</v>
      </c>
      <c r="AI241">
        <v>46.99</v>
      </c>
      <c r="AJ241">
        <v>699609.59999999998</v>
      </c>
      <c r="AK241">
        <v>0</v>
      </c>
      <c r="AL241" s="206"/>
    </row>
    <row r="242" spans="2:38" x14ac:dyDescent="0.25">
      <c r="B242" s="160" t="s">
        <v>589</v>
      </c>
      <c r="C242" s="108" t="s">
        <v>588</v>
      </c>
      <c r="D242" s="108" t="s">
        <v>2688</v>
      </c>
      <c r="E242" s="108" t="s">
        <v>2689</v>
      </c>
      <c r="F242" s="108" t="s">
        <v>2690</v>
      </c>
      <c r="G242" s="160" t="s">
        <v>167</v>
      </c>
      <c r="H242" s="109">
        <v>1</v>
      </c>
      <c r="I242" s="109">
        <v>1</v>
      </c>
      <c r="J242" s="109">
        <v>1</v>
      </c>
      <c r="K242" s="109">
        <v>3</v>
      </c>
      <c r="L242">
        <v>294231</v>
      </c>
      <c r="M242">
        <v>294231</v>
      </c>
      <c r="N242">
        <v>1195121</v>
      </c>
      <c r="O242">
        <v>629499.52</v>
      </c>
      <c r="P242">
        <v>2417385</v>
      </c>
      <c r="Q242">
        <v>947974.65</v>
      </c>
      <c r="R242">
        <v>33934</v>
      </c>
      <c r="S242">
        <v>33934</v>
      </c>
      <c r="T242">
        <v>187885</v>
      </c>
      <c r="U242">
        <v>106075.35</v>
      </c>
      <c r="V242">
        <v>134203</v>
      </c>
      <c r="W242">
        <v>100191.4</v>
      </c>
      <c r="X242">
        <v>26841</v>
      </c>
      <c r="Y242">
        <v>5328.08</v>
      </c>
      <c r="Z242">
        <v>26841</v>
      </c>
      <c r="AA242">
        <v>555.87</v>
      </c>
      <c r="AB242">
        <v>0</v>
      </c>
      <c r="AC242">
        <v>0</v>
      </c>
      <c r="AD242">
        <v>96.44</v>
      </c>
      <c r="AE242">
        <v>96.13</v>
      </c>
      <c r="AF242">
        <v>96.13</v>
      </c>
      <c r="AG242">
        <v>95.86</v>
      </c>
      <c r="AH242">
        <v>98.32</v>
      </c>
      <c r="AI242">
        <v>97.03</v>
      </c>
      <c r="AJ242">
        <v>564837</v>
      </c>
      <c r="AK242">
        <v>143668.62</v>
      </c>
      <c r="AL242" s="206"/>
    </row>
    <row r="243" spans="2:38" x14ac:dyDescent="0.25">
      <c r="B243" s="160" t="s">
        <v>1241</v>
      </c>
      <c r="C243" s="108" t="s">
        <v>1240</v>
      </c>
      <c r="D243" s="108" t="s">
        <v>2691</v>
      </c>
      <c r="E243" s="108" t="s">
        <v>2692</v>
      </c>
      <c r="F243" s="108" t="s">
        <v>2693</v>
      </c>
      <c r="G243" s="160" t="s">
        <v>161</v>
      </c>
      <c r="H243" s="109">
        <v>1</v>
      </c>
      <c r="I243" s="109">
        <v>1</v>
      </c>
      <c r="J243" s="109">
        <v>1</v>
      </c>
      <c r="K243" s="109">
        <v>3</v>
      </c>
      <c r="L243">
        <v>609344</v>
      </c>
      <c r="M243">
        <v>609344</v>
      </c>
      <c r="N243">
        <v>2708197</v>
      </c>
      <c r="O243">
        <v>890182.76</v>
      </c>
      <c r="P243">
        <v>5477899</v>
      </c>
      <c r="Q243">
        <v>2909179.2</v>
      </c>
      <c r="R243">
        <v>0</v>
      </c>
      <c r="S243">
        <v>0</v>
      </c>
      <c r="T243">
        <v>425755</v>
      </c>
      <c r="U243">
        <v>6032.3</v>
      </c>
      <c r="V243">
        <v>304111</v>
      </c>
      <c r="W243">
        <v>0</v>
      </c>
      <c r="X243">
        <v>60822</v>
      </c>
      <c r="Y243">
        <v>6032.3</v>
      </c>
      <c r="Z243">
        <v>60822</v>
      </c>
      <c r="AA243">
        <v>0</v>
      </c>
      <c r="AB243">
        <v>0</v>
      </c>
      <c r="AC243">
        <v>0</v>
      </c>
      <c r="AD243">
        <v>136</v>
      </c>
      <c r="AE243">
        <v>137</v>
      </c>
      <c r="AF243">
        <v>137</v>
      </c>
      <c r="AG243">
        <v>133.63</v>
      </c>
      <c r="AH243">
        <v>159</v>
      </c>
      <c r="AI243">
        <v>159</v>
      </c>
      <c r="AJ243">
        <v>1521334.8</v>
      </c>
      <c r="AK243">
        <v>1454589.6</v>
      </c>
      <c r="AL243" s="206"/>
    </row>
    <row r="244" spans="2:38" x14ac:dyDescent="0.25">
      <c r="B244" s="160" t="s">
        <v>893</v>
      </c>
      <c r="C244" s="108" t="s">
        <v>892</v>
      </c>
      <c r="D244" s="108" t="s">
        <v>2694</v>
      </c>
      <c r="E244" s="108" t="s">
        <v>2695</v>
      </c>
      <c r="F244" s="108" t="s">
        <v>2696</v>
      </c>
      <c r="G244" s="160" t="s">
        <v>167</v>
      </c>
      <c r="H244" s="109">
        <v>1</v>
      </c>
      <c r="I244" s="109">
        <v>1</v>
      </c>
      <c r="J244" s="109">
        <v>1</v>
      </c>
      <c r="K244" s="109">
        <v>3</v>
      </c>
      <c r="L244">
        <v>355585</v>
      </c>
      <c r="M244">
        <v>355585</v>
      </c>
      <c r="N244">
        <v>1562571</v>
      </c>
      <c r="O244">
        <v>1562571</v>
      </c>
      <c r="P244">
        <v>3160628</v>
      </c>
      <c r="Q244">
        <v>1619424.96</v>
      </c>
      <c r="R244">
        <v>108584</v>
      </c>
      <c r="S244">
        <v>108584</v>
      </c>
      <c r="T244">
        <v>245652</v>
      </c>
      <c r="U244">
        <v>11678</v>
      </c>
      <c r="V244">
        <v>175466</v>
      </c>
      <c r="W244">
        <v>9523</v>
      </c>
      <c r="X244">
        <v>35093</v>
      </c>
      <c r="Y244">
        <v>2155</v>
      </c>
      <c r="Z244">
        <v>35093</v>
      </c>
      <c r="AA244">
        <v>0</v>
      </c>
      <c r="AB244">
        <v>0</v>
      </c>
      <c r="AC244">
        <v>0</v>
      </c>
      <c r="AD244">
        <v>332</v>
      </c>
      <c r="AE244">
        <v>339</v>
      </c>
      <c r="AF244">
        <v>339</v>
      </c>
      <c r="AG244">
        <v>333</v>
      </c>
      <c r="AH244">
        <v>335.5</v>
      </c>
      <c r="AI244">
        <v>335.5</v>
      </c>
      <c r="AJ244">
        <v>632126</v>
      </c>
      <c r="AK244">
        <v>632126</v>
      </c>
      <c r="AL244" s="206"/>
    </row>
    <row r="245" spans="2:38" x14ac:dyDescent="0.25">
      <c r="B245" s="160" t="s">
        <v>771</v>
      </c>
      <c r="C245" s="108" t="s">
        <v>770</v>
      </c>
      <c r="D245" s="108" t="s">
        <v>2697</v>
      </c>
      <c r="E245" s="108" t="s">
        <v>2698</v>
      </c>
      <c r="F245" s="108" t="s">
        <v>2699</v>
      </c>
      <c r="G245" s="160" t="s">
        <v>167</v>
      </c>
      <c r="H245" s="109">
        <v>1</v>
      </c>
      <c r="I245" s="109">
        <v>1</v>
      </c>
      <c r="J245" s="109">
        <v>1</v>
      </c>
      <c r="K245" s="109">
        <v>3</v>
      </c>
      <c r="L245">
        <v>102066</v>
      </c>
      <c r="M245">
        <v>102066</v>
      </c>
      <c r="N245">
        <v>420491</v>
      </c>
      <c r="O245">
        <v>300147.82</v>
      </c>
      <c r="P245">
        <v>850531</v>
      </c>
      <c r="Q245">
        <v>10951</v>
      </c>
      <c r="R245">
        <v>26670</v>
      </c>
      <c r="S245">
        <v>26670</v>
      </c>
      <c r="T245">
        <v>66105</v>
      </c>
      <c r="U245">
        <v>0</v>
      </c>
      <c r="V245">
        <v>47217</v>
      </c>
      <c r="W245">
        <v>0</v>
      </c>
      <c r="X245">
        <v>9444</v>
      </c>
      <c r="Y245">
        <v>0</v>
      </c>
      <c r="Z245">
        <v>9444</v>
      </c>
      <c r="AA245">
        <v>0</v>
      </c>
      <c r="AB245">
        <v>0</v>
      </c>
      <c r="AC245">
        <v>0</v>
      </c>
      <c r="AD245">
        <v>90.34</v>
      </c>
      <c r="AE245">
        <v>89</v>
      </c>
      <c r="AF245">
        <v>89</v>
      </c>
      <c r="AG245">
        <v>90.33</v>
      </c>
      <c r="AH245">
        <v>97</v>
      </c>
      <c r="AI245">
        <v>98</v>
      </c>
      <c r="AJ245">
        <v>466836</v>
      </c>
      <c r="AK245">
        <v>0</v>
      </c>
      <c r="AL245" s="206"/>
    </row>
    <row r="246" spans="2:38" x14ac:dyDescent="0.25">
      <c r="B246" s="160" t="s">
        <v>465</v>
      </c>
      <c r="C246" s="108" t="s">
        <v>464</v>
      </c>
      <c r="D246" s="108" t="s">
        <v>2700</v>
      </c>
      <c r="E246" s="108" t="s">
        <v>2701</v>
      </c>
      <c r="F246" s="108" t="s">
        <v>2702</v>
      </c>
      <c r="G246" s="160" t="s">
        <v>167</v>
      </c>
      <c r="H246" s="109">
        <v>1</v>
      </c>
      <c r="I246" s="109">
        <v>1</v>
      </c>
      <c r="J246" s="109">
        <v>1</v>
      </c>
      <c r="K246" s="109">
        <v>3</v>
      </c>
      <c r="L246">
        <v>113973</v>
      </c>
      <c r="M246">
        <v>111229</v>
      </c>
      <c r="N246">
        <v>592838</v>
      </c>
      <c r="O246">
        <v>43574</v>
      </c>
      <c r="P246">
        <v>1199140</v>
      </c>
      <c r="Q246">
        <v>66527</v>
      </c>
      <c r="R246">
        <v>55245</v>
      </c>
      <c r="S246">
        <v>55245</v>
      </c>
      <c r="T246">
        <v>93199</v>
      </c>
      <c r="U246">
        <v>3436</v>
      </c>
      <c r="V246">
        <v>66571</v>
      </c>
      <c r="W246">
        <v>13456</v>
      </c>
      <c r="X246">
        <v>13314</v>
      </c>
      <c r="Y246">
        <v>0</v>
      </c>
      <c r="Z246">
        <v>13314</v>
      </c>
      <c r="AA246">
        <v>0</v>
      </c>
      <c r="AB246">
        <v>0</v>
      </c>
      <c r="AC246">
        <v>0</v>
      </c>
      <c r="AD246">
        <v>133</v>
      </c>
      <c r="AE246">
        <v>136.5</v>
      </c>
      <c r="AF246">
        <v>136.5</v>
      </c>
      <c r="AG246">
        <v>138</v>
      </c>
      <c r="AH246">
        <v>139</v>
      </c>
      <c r="AI246">
        <v>159</v>
      </c>
      <c r="AJ246">
        <v>240000</v>
      </c>
      <c r="AK246">
        <v>55391</v>
      </c>
      <c r="AL246" s="206"/>
    </row>
    <row r="247" spans="2:38" x14ac:dyDescent="0.25">
      <c r="B247" s="160" t="s">
        <v>1789</v>
      </c>
      <c r="C247" s="108" t="s">
        <v>1788</v>
      </c>
      <c r="D247" s="108" t="s">
        <v>2703</v>
      </c>
      <c r="E247" s="108" t="s">
        <v>4354</v>
      </c>
      <c r="F247" s="108" t="s">
        <v>2704</v>
      </c>
      <c r="G247" s="160" t="s">
        <v>1720</v>
      </c>
      <c r="H247" s="109"/>
      <c r="I247" s="109"/>
      <c r="J247" s="109">
        <v>1</v>
      </c>
      <c r="K247" s="109">
        <v>1</v>
      </c>
      <c r="L247">
        <v>0</v>
      </c>
      <c r="M247">
        <v>0</v>
      </c>
      <c r="N247">
        <v>0</v>
      </c>
      <c r="O247">
        <v>0</v>
      </c>
      <c r="P247">
        <v>0</v>
      </c>
      <c r="Q247">
        <v>0</v>
      </c>
      <c r="R247">
        <v>0</v>
      </c>
      <c r="S247">
        <v>0</v>
      </c>
      <c r="T247">
        <v>523962</v>
      </c>
      <c r="U247">
        <v>0</v>
      </c>
      <c r="V247">
        <v>0</v>
      </c>
      <c r="W247">
        <v>0</v>
      </c>
      <c r="X247">
        <v>0</v>
      </c>
      <c r="Y247">
        <v>0</v>
      </c>
      <c r="Z247">
        <v>0</v>
      </c>
      <c r="AA247">
        <v>0</v>
      </c>
      <c r="AB247">
        <v>523962</v>
      </c>
      <c r="AC247">
        <v>0</v>
      </c>
      <c r="AD247">
        <v>151</v>
      </c>
      <c r="AE247">
        <v>139</v>
      </c>
      <c r="AF247">
        <v>121</v>
      </c>
      <c r="AG247">
        <v>123</v>
      </c>
      <c r="AH247">
        <v>126</v>
      </c>
      <c r="AI247">
        <v>121</v>
      </c>
      <c r="AJ247">
        <v>0</v>
      </c>
      <c r="AK247">
        <v>0</v>
      </c>
      <c r="AL247" s="206"/>
    </row>
    <row r="248" spans="2:38" x14ac:dyDescent="0.25">
      <c r="B248" s="160" t="s">
        <v>781</v>
      </c>
      <c r="C248" s="108" t="s">
        <v>780</v>
      </c>
      <c r="D248" s="108" t="s">
        <v>2705</v>
      </c>
      <c r="E248" s="108" t="s">
        <v>2706</v>
      </c>
      <c r="F248" s="108" t="s">
        <v>2707</v>
      </c>
      <c r="G248" s="160" t="s">
        <v>167</v>
      </c>
      <c r="H248" s="109">
        <v>1</v>
      </c>
      <c r="I248" s="109">
        <v>1</v>
      </c>
      <c r="J248" s="109">
        <v>1</v>
      </c>
      <c r="K248" s="109">
        <v>3</v>
      </c>
      <c r="L248">
        <v>244172</v>
      </c>
      <c r="M248">
        <v>244172</v>
      </c>
      <c r="N248">
        <v>1464281</v>
      </c>
      <c r="O248">
        <v>938472.58</v>
      </c>
      <c r="P248">
        <v>2961817</v>
      </c>
      <c r="Q248">
        <v>1413072.55</v>
      </c>
      <c r="R248">
        <v>12365</v>
      </c>
      <c r="S248">
        <v>12365</v>
      </c>
      <c r="T248">
        <v>230201</v>
      </c>
      <c r="U248">
        <v>98005.62</v>
      </c>
      <c r="V248">
        <v>164429</v>
      </c>
      <c r="W248">
        <v>87315.26</v>
      </c>
      <c r="X248">
        <v>32886</v>
      </c>
      <c r="Y248">
        <v>6000</v>
      </c>
      <c r="Z248">
        <v>32886</v>
      </c>
      <c r="AA248">
        <v>4690.3599999999997</v>
      </c>
      <c r="AB248">
        <v>0</v>
      </c>
      <c r="AC248">
        <v>0</v>
      </c>
      <c r="AD248">
        <v>45.55</v>
      </c>
      <c r="AE248">
        <v>46.55</v>
      </c>
      <c r="AF248">
        <v>46.55</v>
      </c>
      <c r="AG248">
        <v>45.05</v>
      </c>
      <c r="AH248">
        <v>61.5</v>
      </c>
      <c r="AI248">
        <v>61</v>
      </c>
      <c r="AJ248">
        <v>592364</v>
      </c>
      <c r="AK248">
        <v>219927.55</v>
      </c>
      <c r="AL248" s="206"/>
    </row>
    <row r="249" spans="2:38" x14ac:dyDescent="0.25">
      <c r="B249" s="160" t="s">
        <v>413</v>
      </c>
      <c r="C249" s="108" t="s">
        <v>412</v>
      </c>
      <c r="D249" s="108" t="s">
        <v>2708</v>
      </c>
      <c r="E249" s="108" t="s">
        <v>2709</v>
      </c>
      <c r="F249" s="108" t="s">
        <v>2710</v>
      </c>
      <c r="G249" s="160" t="s">
        <v>167</v>
      </c>
      <c r="H249" s="109">
        <v>1</v>
      </c>
      <c r="I249" s="109">
        <v>1</v>
      </c>
      <c r="J249" s="109">
        <v>1</v>
      </c>
      <c r="K249" s="109">
        <v>3</v>
      </c>
      <c r="L249">
        <v>547497</v>
      </c>
      <c r="M249">
        <v>547497</v>
      </c>
      <c r="N249">
        <v>3200877</v>
      </c>
      <c r="O249">
        <v>1361127.3</v>
      </c>
      <c r="P249">
        <v>6474448</v>
      </c>
      <c r="Q249">
        <v>585746.56000000006</v>
      </c>
      <c r="R249">
        <v>18224</v>
      </c>
      <c r="S249">
        <v>18224</v>
      </c>
      <c r="T249">
        <v>542087</v>
      </c>
      <c r="U249">
        <v>183635.46</v>
      </c>
      <c r="V249">
        <v>359437</v>
      </c>
      <c r="W249">
        <v>141698.29999999999</v>
      </c>
      <c r="X249">
        <v>71887</v>
      </c>
      <c r="Y249">
        <v>7670.02</v>
      </c>
      <c r="Z249">
        <v>71887</v>
      </c>
      <c r="AA249">
        <v>13045.74</v>
      </c>
      <c r="AB249">
        <v>38876</v>
      </c>
      <c r="AC249">
        <v>21221.4</v>
      </c>
      <c r="AD249">
        <v>68</v>
      </c>
      <c r="AE249">
        <v>72</v>
      </c>
      <c r="AF249">
        <v>72</v>
      </c>
      <c r="AG249">
        <v>72</v>
      </c>
      <c r="AH249">
        <v>113</v>
      </c>
      <c r="AI249">
        <v>116</v>
      </c>
      <c r="AJ249">
        <v>1294890</v>
      </c>
      <c r="AK249">
        <v>117400.61</v>
      </c>
      <c r="AL249" s="206"/>
    </row>
    <row r="250" spans="2:38" x14ac:dyDescent="0.25">
      <c r="B250" s="160" t="s">
        <v>173</v>
      </c>
      <c r="C250" s="108" t="s">
        <v>172</v>
      </c>
      <c r="D250" s="108" t="s">
        <v>2711</v>
      </c>
      <c r="E250" s="108" t="s">
        <v>2712</v>
      </c>
      <c r="F250" s="108" t="s">
        <v>2713</v>
      </c>
      <c r="G250" s="160" t="s">
        <v>174</v>
      </c>
      <c r="H250" s="109"/>
      <c r="I250" s="109"/>
      <c r="J250" s="109">
        <v>1</v>
      </c>
      <c r="K250" s="109">
        <v>1</v>
      </c>
      <c r="L250">
        <v>0</v>
      </c>
      <c r="M250">
        <v>0</v>
      </c>
      <c r="N250">
        <v>0</v>
      </c>
      <c r="O250">
        <v>0</v>
      </c>
      <c r="P250">
        <v>0</v>
      </c>
      <c r="Q250">
        <v>0</v>
      </c>
      <c r="R250">
        <v>0</v>
      </c>
      <c r="S250">
        <v>0</v>
      </c>
      <c r="T250">
        <v>507444</v>
      </c>
      <c r="U250">
        <v>95604.1</v>
      </c>
      <c r="V250">
        <v>0</v>
      </c>
      <c r="W250">
        <v>0</v>
      </c>
      <c r="X250">
        <v>0</v>
      </c>
      <c r="Y250">
        <v>0</v>
      </c>
      <c r="Z250">
        <v>0</v>
      </c>
      <c r="AA250">
        <v>0</v>
      </c>
      <c r="AB250">
        <v>507444</v>
      </c>
      <c r="AC250">
        <v>95604.1</v>
      </c>
      <c r="AD250">
        <v>28.5</v>
      </c>
      <c r="AE250">
        <v>29</v>
      </c>
      <c r="AF250">
        <v>29</v>
      </c>
      <c r="AG250">
        <v>28</v>
      </c>
      <c r="AH250">
        <v>27</v>
      </c>
      <c r="AI250">
        <v>30</v>
      </c>
      <c r="AJ250">
        <v>0</v>
      </c>
      <c r="AK250">
        <v>0</v>
      </c>
      <c r="AL250" s="206"/>
    </row>
    <row r="251" spans="2:38" x14ac:dyDescent="0.25">
      <c r="B251" s="160" t="s">
        <v>1111</v>
      </c>
      <c r="C251" s="108" t="s">
        <v>1110</v>
      </c>
      <c r="D251" s="108" t="s">
        <v>2714</v>
      </c>
      <c r="E251" s="108" t="s">
        <v>2715</v>
      </c>
      <c r="F251" s="108" t="s">
        <v>2716</v>
      </c>
      <c r="G251" s="160" t="s">
        <v>161</v>
      </c>
      <c r="H251" s="109">
        <v>1</v>
      </c>
      <c r="I251" s="109">
        <v>1</v>
      </c>
      <c r="J251" s="109">
        <v>1</v>
      </c>
      <c r="K251" s="109">
        <v>3</v>
      </c>
      <c r="L251">
        <v>48947</v>
      </c>
      <c r="M251">
        <v>12880.8</v>
      </c>
      <c r="N251">
        <v>211940</v>
      </c>
      <c r="O251">
        <v>0</v>
      </c>
      <c r="P251">
        <v>428693</v>
      </c>
      <c r="Q251">
        <v>103780.84</v>
      </c>
      <c r="R251">
        <v>0</v>
      </c>
      <c r="S251">
        <v>0</v>
      </c>
      <c r="T251">
        <v>38972</v>
      </c>
      <c r="U251">
        <v>38972</v>
      </c>
      <c r="V251">
        <v>23800</v>
      </c>
      <c r="W251">
        <v>23800</v>
      </c>
      <c r="X251">
        <v>4760</v>
      </c>
      <c r="Y251">
        <v>4760</v>
      </c>
      <c r="Z251">
        <v>4760</v>
      </c>
      <c r="AA251">
        <v>4760</v>
      </c>
      <c r="AB251">
        <v>5652</v>
      </c>
      <c r="AC251">
        <v>5652</v>
      </c>
      <c r="AD251">
        <v>17</v>
      </c>
      <c r="AE251">
        <v>17.600000000000001</v>
      </c>
      <c r="AF251">
        <v>17.600000000000001</v>
      </c>
      <c r="AG251">
        <v>16</v>
      </c>
      <c r="AH251">
        <v>14</v>
      </c>
      <c r="AI251">
        <v>17</v>
      </c>
      <c r="AJ251">
        <v>86000</v>
      </c>
      <c r="AK251">
        <v>38972</v>
      </c>
      <c r="AL251" s="206"/>
    </row>
    <row r="252" spans="2:38" x14ac:dyDescent="0.25">
      <c r="B252" s="160" t="s">
        <v>625</v>
      </c>
      <c r="C252" s="108" t="s">
        <v>624</v>
      </c>
      <c r="D252" s="108" t="s">
        <v>2717</v>
      </c>
      <c r="E252" s="108" t="s">
        <v>2718</v>
      </c>
      <c r="F252" s="108" t="s">
        <v>2719</v>
      </c>
      <c r="G252" s="160" t="s">
        <v>167</v>
      </c>
      <c r="H252" s="109">
        <v>1</v>
      </c>
      <c r="I252" s="109">
        <v>1</v>
      </c>
      <c r="J252" s="109">
        <v>1</v>
      </c>
      <c r="K252" s="109">
        <v>3</v>
      </c>
      <c r="L252">
        <v>248305</v>
      </c>
      <c r="M252">
        <v>496610</v>
      </c>
      <c r="N252">
        <v>1279397</v>
      </c>
      <c r="O252">
        <v>718035.81</v>
      </c>
      <c r="P252">
        <v>2486720</v>
      </c>
      <c r="Q252">
        <v>301552.58</v>
      </c>
      <c r="R252">
        <v>248305</v>
      </c>
      <c r="S252">
        <v>248305</v>
      </c>
      <c r="T252">
        <v>202468.5</v>
      </c>
      <c r="U252">
        <v>167504.07999999999</v>
      </c>
      <c r="V252">
        <v>138052</v>
      </c>
      <c r="W252">
        <v>131360.32999999999</v>
      </c>
      <c r="X252">
        <v>28955.5</v>
      </c>
      <c r="Y252">
        <v>56566.5</v>
      </c>
      <c r="Z252">
        <v>35461</v>
      </c>
      <c r="AA252">
        <v>14376.5</v>
      </c>
      <c r="AB252">
        <v>0</v>
      </c>
      <c r="AC252">
        <v>0</v>
      </c>
      <c r="AD252">
        <v>73.5</v>
      </c>
      <c r="AE252">
        <v>73.5</v>
      </c>
      <c r="AF252">
        <v>73.5</v>
      </c>
      <c r="AG252">
        <v>72.5</v>
      </c>
      <c r="AH252">
        <v>69.5</v>
      </c>
      <c r="AI252">
        <v>68.599999999999994</v>
      </c>
      <c r="AJ252">
        <v>497344</v>
      </c>
      <c r="AK252">
        <v>12730</v>
      </c>
      <c r="AL252" s="206"/>
    </row>
    <row r="253" spans="2:38" x14ac:dyDescent="0.25">
      <c r="B253" s="160" t="s">
        <v>160</v>
      </c>
      <c r="C253" s="108" t="s">
        <v>159</v>
      </c>
      <c r="D253" s="108" t="s">
        <v>2720</v>
      </c>
      <c r="E253" s="108" t="s">
        <v>2721</v>
      </c>
      <c r="F253" s="108" t="s">
        <v>2722</v>
      </c>
      <c r="G253" s="160" t="s">
        <v>161</v>
      </c>
      <c r="H253" s="109">
        <v>1</v>
      </c>
      <c r="I253" s="109">
        <v>1</v>
      </c>
      <c r="J253" s="109">
        <v>1</v>
      </c>
      <c r="K253" s="109">
        <v>3</v>
      </c>
      <c r="L253">
        <v>1341334</v>
      </c>
      <c r="M253">
        <v>1341334</v>
      </c>
      <c r="N253">
        <v>6470632</v>
      </c>
      <c r="O253">
        <v>2315238.81</v>
      </c>
      <c r="P253">
        <v>13088217</v>
      </c>
      <c r="Q253">
        <v>0</v>
      </c>
      <c r="R253">
        <v>0</v>
      </c>
      <c r="S253">
        <v>0</v>
      </c>
      <c r="T253">
        <v>1017249</v>
      </c>
      <c r="U253">
        <v>0</v>
      </c>
      <c r="V253">
        <v>726607</v>
      </c>
      <c r="W253">
        <v>0</v>
      </c>
      <c r="X253">
        <v>145321</v>
      </c>
      <c r="Y253">
        <v>0</v>
      </c>
      <c r="Z253">
        <v>145321</v>
      </c>
      <c r="AA253">
        <v>0</v>
      </c>
      <c r="AB253">
        <v>0</v>
      </c>
      <c r="AC253">
        <v>0</v>
      </c>
      <c r="AD253">
        <v>142</v>
      </c>
      <c r="AE253">
        <v>139</v>
      </c>
      <c r="AF253">
        <v>139</v>
      </c>
      <c r="AG253">
        <v>109</v>
      </c>
      <c r="AH253">
        <v>127</v>
      </c>
      <c r="AI253">
        <v>114</v>
      </c>
      <c r="AJ253">
        <v>2617643.4</v>
      </c>
      <c r="AK253">
        <v>0</v>
      </c>
      <c r="AL253" s="206"/>
    </row>
    <row r="254" spans="2:38" x14ac:dyDescent="0.25">
      <c r="B254" s="160" t="s">
        <v>895</v>
      </c>
      <c r="C254" s="108" t="s">
        <v>894</v>
      </c>
      <c r="D254" s="108" t="s">
        <v>2723</v>
      </c>
      <c r="E254" s="108" t="s">
        <v>2724</v>
      </c>
      <c r="F254" s="108" t="s">
        <v>2725</v>
      </c>
      <c r="G254" s="160" t="s">
        <v>167</v>
      </c>
      <c r="H254" s="109">
        <v>1</v>
      </c>
      <c r="I254" s="109">
        <v>1</v>
      </c>
      <c r="J254" s="109">
        <v>1</v>
      </c>
      <c r="K254" s="109">
        <v>3</v>
      </c>
      <c r="L254">
        <v>313881</v>
      </c>
      <c r="M254">
        <v>313881</v>
      </c>
      <c r="N254">
        <v>1339344</v>
      </c>
      <c r="O254">
        <v>988563.74</v>
      </c>
      <c r="P254">
        <v>2709106</v>
      </c>
      <c r="Q254">
        <v>324872</v>
      </c>
      <c r="R254">
        <v>68190</v>
      </c>
      <c r="S254">
        <v>68190</v>
      </c>
      <c r="T254">
        <v>210559</v>
      </c>
      <c r="U254">
        <v>89016</v>
      </c>
      <c r="V254">
        <v>150399</v>
      </c>
      <c r="W254">
        <v>79063</v>
      </c>
      <c r="X254">
        <v>30080</v>
      </c>
      <c r="Y254">
        <v>0</v>
      </c>
      <c r="Z254">
        <v>30080</v>
      </c>
      <c r="AA254">
        <v>9953</v>
      </c>
      <c r="AB254">
        <v>0</v>
      </c>
      <c r="AC254">
        <v>0</v>
      </c>
      <c r="AD254">
        <v>221</v>
      </c>
      <c r="AE254">
        <v>216.5</v>
      </c>
      <c r="AF254">
        <v>216.5</v>
      </c>
      <c r="AG254">
        <v>216.5</v>
      </c>
      <c r="AH254">
        <v>253.39</v>
      </c>
      <c r="AI254">
        <v>246.06</v>
      </c>
      <c r="AJ254">
        <v>541821.19999999995</v>
      </c>
      <c r="AK254">
        <v>0</v>
      </c>
      <c r="AL254" s="206"/>
    </row>
    <row r="255" spans="2:38" x14ac:dyDescent="0.25">
      <c r="B255" s="160" t="s">
        <v>1459</v>
      </c>
      <c r="C255" s="108" t="s">
        <v>1458</v>
      </c>
      <c r="D255" s="108" t="s">
        <v>2726</v>
      </c>
      <c r="E255" s="108" t="s">
        <v>2727</v>
      </c>
      <c r="F255" s="108" t="s">
        <v>2728</v>
      </c>
      <c r="G255" s="160" t="s">
        <v>161</v>
      </c>
      <c r="H255" s="109">
        <v>1</v>
      </c>
      <c r="I255" s="109">
        <v>1</v>
      </c>
      <c r="J255" s="109">
        <v>1</v>
      </c>
      <c r="K255" s="109">
        <v>3</v>
      </c>
      <c r="L255">
        <v>359824</v>
      </c>
      <c r="M255">
        <v>359824</v>
      </c>
      <c r="N255">
        <v>1680813</v>
      </c>
      <c r="O255">
        <v>1113875.52</v>
      </c>
      <c r="P255">
        <v>3399798</v>
      </c>
      <c r="Q255">
        <v>949848.5</v>
      </c>
      <c r="R255">
        <v>0</v>
      </c>
      <c r="S255">
        <v>0</v>
      </c>
      <c r="T255">
        <v>264241</v>
      </c>
      <c r="U255">
        <v>0</v>
      </c>
      <c r="V255">
        <v>0</v>
      </c>
      <c r="W255">
        <v>0</v>
      </c>
      <c r="X255">
        <v>0</v>
      </c>
      <c r="Y255">
        <v>0</v>
      </c>
      <c r="Z255">
        <v>0</v>
      </c>
      <c r="AA255">
        <v>0</v>
      </c>
      <c r="AB255">
        <v>264241</v>
      </c>
      <c r="AC255">
        <v>0</v>
      </c>
      <c r="AD255">
        <v>43.6</v>
      </c>
      <c r="AE255">
        <v>44.8</v>
      </c>
      <c r="AF255">
        <v>44.8</v>
      </c>
      <c r="AG255">
        <v>48</v>
      </c>
      <c r="AH255">
        <v>52</v>
      </c>
      <c r="AI255">
        <v>49</v>
      </c>
      <c r="AJ255">
        <v>1192777.6000000001</v>
      </c>
      <c r="AK255">
        <v>258055.67999999999</v>
      </c>
      <c r="AL255" s="206"/>
    </row>
    <row r="256" spans="2:38" x14ac:dyDescent="0.25">
      <c r="B256" s="160" t="s">
        <v>298</v>
      </c>
      <c r="C256" s="108" t="s">
        <v>297</v>
      </c>
      <c r="D256" s="108" t="s">
        <v>2729</v>
      </c>
      <c r="E256" s="108" t="s">
        <v>2730</v>
      </c>
      <c r="F256" s="108" t="s">
        <v>2731</v>
      </c>
      <c r="G256" s="160" t="s">
        <v>174</v>
      </c>
      <c r="H256" s="109"/>
      <c r="I256" s="109"/>
      <c r="J256" s="109">
        <v>1</v>
      </c>
      <c r="K256" s="109">
        <v>1</v>
      </c>
      <c r="L256">
        <v>0</v>
      </c>
      <c r="M256">
        <v>0</v>
      </c>
      <c r="N256">
        <v>0</v>
      </c>
      <c r="O256">
        <v>0</v>
      </c>
      <c r="P256">
        <v>0</v>
      </c>
      <c r="Q256">
        <v>0</v>
      </c>
      <c r="R256">
        <v>0</v>
      </c>
      <c r="S256">
        <v>0</v>
      </c>
      <c r="T256">
        <v>0</v>
      </c>
      <c r="U256">
        <v>0</v>
      </c>
      <c r="V256">
        <v>0</v>
      </c>
      <c r="W256">
        <v>0</v>
      </c>
      <c r="X256">
        <v>0</v>
      </c>
      <c r="Y256">
        <v>0</v>
      </c>
      <c r="Z256">
        <v>0</v>
      </c>
      <c r="AA256">
        <v>0</v>
      </c>
      <c r="AB256">
        <v>0</v>
      </c>
      <c r="AC256">
        <v>0</v>
      </c>
      <c r="AD256">
        <v>38</v>
      </c>
      <c r="AE256">
        <v>36</v>
      </c>
      <c r="AF256">
        <v>36</v>
      </c>
      <c r="AG256">
        <v>37</v>
      </c>
      <c r="AH256">
        <v>37</v>
      </c>
      <c r="AI256">
        <v>39</v>
      </c>
      <c r="AJ256">
        <v>0</v>
      </c>
      <c r="AK256">
        <v>0</v>
      </c>
      <c r="AL256" s="206"/>
    </row>
    <row r="257" spans="2:38" x14ac:dyDescent="0.25">
      <c r="B257" s="160" t="s">
        <v>739</v>
      </c>
      <c r="C257" s="108" t="s">
        <v>738</v>
      </c>
      <c r="D257" s="108" t="s">
        <v>2732</v>
      </c>
      <c r="E257" s="108" t="s">
        <v>2733</v>
      </c>
      <c r="F257" s="108" t="s">
        <v>2734</v>
      </c>
      <c r="G257" s="160" t="s">
        <v>167</v>
      </c>
      <c r="H257" s="109">
        <v>1</v>
      </c>
      <c r="I257" s="109">
        <v>1</v>
      </c>
      <c r="J257" s="109">
        <v>1</v>
      </c>
      <c r="K257" s="109">
        <v>3</v>
      </c>
      <c r="L257">
        <v>60210</v>
      </c>
      <c r="M257">
        <v>60210</v>
      </c>
      <c r="N257">
        <v>272574</v>
      </c>
      <c r="O257">
        <v>36435.040000000001</v>
      </c>
      <c r="P257">
        <v>551338</v>
      </c>
      <c r="Q257">
        <v>15963.94</v>
      </c>
      <c r="R257">
        <v>10525</v>
      </c>
      <c r="S257">
        <v>10525</v>
      </c>
      <c r="T257">
        <v>42852</v>
      </c>
      <c r="U257">
        <v>0</v>
      </c>
      <c r="V257">
        <v>0</v>
      </c>
      <c r="W257">
        <v>0</v>
      </c>
      <c r="X257">
        <v>30608</v>
      </c>
      <c r="Y257">
        <v>0</v>
      </c>
      <c r="Z257">
        <v>6122</v>
      </c>
      <c r="AA257">
        <v>0</v>
      </c>
      <c r="AB257">
        <v>6122</v>
      </c>
      <c r="AC257">
        <v>0</v>
      </c>
      <c r="AD257">
        <v>42</v>
      </c>
      <c r="AE257">
        <v>40</v>
      </c>
      <c r="AF257">
        <v>40</v>
      </c>
      <c r="AG257">
        <v>40</v>
      </c>
      <c r="AH257">
        <v>43</v>
      </c>
      <c r="AI257">
        <v>43</v>
      </c>
      <c r="AJ257">
        <v>160114</v>
      </c>
      <c r="AK257">
        <v>7981.97</v>
      </c>
      <c r="AL257" s="206"/>
    </row>
    <row r="258" spans="2:38" x14ac:dyDescent="0.25">
      <c r="B258" s="160" t="s">
        <v>515</v>
      </c>
      <c r="C258" s="108" t="s">
        <v>514</v>
      </c>
      <c r="D258" s="108" t="s">
        <v>2735</v>
      </c>
      <c r="E258" s="108" t="s">
        <v>2736</v>
      </c>
      <c r="F258" s="108" t="s">
        <v>2737</v>
      </c>
      <c r="G258" s="160" t="s">
        <v>167</v>
      </c>
      <c r="H258" s="109">
        <v>1</v>
      </c>
      <c r="I258" s="109">
        <v>1</v>
      </c>
      <c r="J258" s="109">
        <v>1</v>
      </c>
      <c r="K258" s="109">
        <v>3</v>
      </c>
      <c r="L258">
        <v>138191</v>
      </c>
      <c r="M258">
        <v>138191</v>
      </c>
      <c r="N258">
        <v>738462</v>
      </c>
      <c r="O258">
        <v>738462</v>
      </c>
      <c r="P258">
        <v>1493696</v>
      </c>
      <c r="Q258">
        <v>53878.95</v>
      </c>
      <c r="R258">
        <v>9920</v>
      </c>
      <c r="S258">
        <v>9920</v>
      </c>
      <c r="T258">
        <v>116094</v>
      </c>
      <c r="U258">
        <v>102917.3</v>
      </c>
      <c r="V258">
        <v>82924</v>
      </c>
      <c r="W258">
        <v>69747.3</v>
      </c>
      <c r="X258">
        <v>16585</v>
      </c>
      <c r="Y258">
        <v>16585</v>
      </c>
      <c r="Z258">
        <v>16585</v>
      </c>
      <c r="AA258">
        <v>16585</v>
      </c>
      <c r="AB258">
        <v>0</v>
      </c>
      <c r="AC258">
        <v>0</v>
      </c>
      <c r="AD258">
        <v>50.63</v>
      </c>
      <c r="AE258">
        <v>51.63</v>
      </c>
      <c r="AF258">
        <v>51.63</v>
      </c>
      <c r="AG258">
        <v>51.63</v>
      </c>
      <c r="AH258">
        <v>68.11</v>
      </c>
      <c r="AI258">
        <v>63.6</v>
      </c>
      <c r="AJ258">
        <v>298739.20000000001</v>
      </c>
      <c r="AK258">
        <v>19878.71</v>
      </c>
      <c r="AL258" s="206"/>
    </row>
    <row r="259" spans="2:38" x14ac:dyDescent="0.25">
      <c r="B259" s="160" t="s">
        <v>1141</v>
      </c>
      <c r="C259" s="108" t="s">
        <v>1140</v>
      </c>
      <c r="D259" s="108" t="s">
        <v>2738</v>
      </c>
      <c r="E259" s="108" t="s">
        <v>2739</v>
      </c>
      <c r="F259" s="108" t="s">
        <v>2740</v>
      </c>
      <c r="G259" s="160" t="s">
        <v>167</v>
      </c>
      <c r="H259" s="109">
        <v>1</v>
      </c>
      <c r="I259" s="109">
        <v>1</v>
      </c>
      <c r="J259" s="109">
        <v>1</v>
      </c>
      <c r="K259" s="109">
        <v>3</v>
      </c>
      <c r="L259">
        <v>187215</v>
      </c>
      <c r="M259">
        <v>187215</v>
      </c>
      <c r="N259">
        <v>817628</v>
      </c>
      <c r="O259">
        <v>372515</v>
      </c>
      <c r="P259">
        <v>1653825</v>
      </c>
      <c r="Q259">
        <v>481741</v>
      </c>
      <c r="R259">
        <v>23883</v>
      </c>
      <c r="S259">
        <v>23883</v>
      </c>
      <c r="T259">
        <v>128539</v>
      </c>
      <c r="U259">
        <v>28500</v>
      </c>
      <c r="V259">
        <v>91813</v>
      </c>
      <c r="W259">
        <v>18750</v>
      </c>
      <c r="X259">
        <v>18363</v>
      </c>
      <c r="Y259">
        <v>4250</v>
      </c>
      <c r="Z259">
        <v>18363</v>
      </c>
      <c r="AA259">
        <v>5500</v>
      </c>
      <c r="AB259">
        <v>0</v>
      </c>
      <c r="AC259">
        <v>0</v>
      </c>
      <c r="AD259">
        <v>76</v>
      </c>
      <c r="AE259">
        <v>78</v>
      </c>
      <c r="AF259">
        <v>78</v>
      </c>
      <c r="AG259">
        <v>76</v>
      </c>
      <c r="AH259">
        <v>79</v>
      </c>
      <c r="AI259">
        <v>77</v>
      </c>
      <c r="AJ259">
        <v>330765</v>
      </c>
      <c r="AK259">
        <v>85423</v>
      </c>
      <c r="AL259" s="206"/>
    </row>
    <row r="260" spans="2:38" x14ac:dyDescent="0.25">
      <c r="B260" s="160" t="s">
        <v>627</v>
      </c>
      <c r="C260" s="108" t="s">
        <v>626</v>
      </c>
      <c r="D260" s="108" t="s">
        <v>2741</v>
      </c>
      <c r="E260" s="108" t="s">
        <v>2742</v>
      </c>
      <c r="F260" s="108" t="s">
        <v>2743</v>
      </c>
      <c r="G260" s="160" t="s">
        <v>167</v>
      </c>
      <c r="H260" s="109">
        <v>1</v>
      </c>
      <c r="I260" s="109">
        <v>1</v>
      </c>
      <c r="J260" s="109">
        <v>1</v>
      </c>
      <c r="K260" s="109">
        <v>3</v>
      </c>
      <c r="L260">
        <v>390269</v>
      </c>
      <c r="M260">
        <v>390269</v>
      </c>
      <c r="N260">
        <v>1653201</v>
      </c>
      <c r="O260">
        <v>1125109.06</v>
      </c>
      <c r="P260">
        <v>3343947</v>
      </c>
      <c r="Q260">
        <v>0</v>
      </c>
      <c r="R260">
        <v>51395</v>
      </c>
      <c r="S260">
        <v>51395</v>
      </c>
      <c r="T260">
        <v>259900</v>
      </c>
      <c r="U260">
        <v>0</v>
      </c>
      <c r="V260">
        <v>185642</v>
      </c>
      <c r="W260">
        <v>0</v>
      </c>
      <c r="X260">
        <v>37129</v>
      </c>
      <c r="Y260">
        <v>0</v>
      </c>
      <c r="Z260">
        <v>37129</v>
      </c>
      <c r="AA260">
        <v>0</v>
      </c>
      <c r="AB260">
        <v>0</v>
      </c>
      <c r="AC260">
        <v>0</v>
      </c>
      <c r="AD260">
        <v>145</v>
      </c>
      <c r="AE260">
        <v>143</v>
      </c>
      <c r="AF260">
        <v>143</v>
      </c>
      <c r="AG260">
        <v>153.5</v>
      </c>
      <c r="AH260">
        <v>137</v>
      </c>
      <c r="AI260">
        <v>141</v>
      </c>
      <c r="AJ260">
        <v>683947</v>
      </c>
      <c r="AK260">
        <v>0</v>
      </c>
      <c r="AL260" s="206"/>
    </row>
    <row r="261" spans="2:38" x14ac:dyDescent="0.25">
      <c r="B261" s="160" t="s">
        <v>213</v>
      </c>
      <c r="C261" s="108" t="s">
        <v>212</v>
      </c>
      <c r="D261" s="108" t="s">
        <v>2744</v>
      </c>
      <c r="E261" s="108" t="s">
        <v>2745</v>
      </c>
      <c r="F261" s="108" t="s">
        <v>2746</v>
      </c>
      <c r="G261" s="160" t="s">
        <v>167</v>
      </c>
      <c r="H261" s="109">
        <v>1</v>
      </c>
      <c r="I261" s="109">
        <v>1</v>
      </c>
      <c r="J261" s="109">
        <v>1</v>
      </c>
      <c r="K261" s="109">
        <v>3</v>
      </c>
      <c r="L261">
        <v>121624</v>
      </c>
      <c r="M261">
        <v>121624</v>
      </c>
      <c r="N261">
        <v>540551</v>
      </c>
      <c r="O261">
        <v>413260.43</v>
      </c>
      <c r="P261">
        <v>1093378</v>
      </c>
      <c r="Q261">
        <v>135293.53</v>
      </c>
      <c r="R261">
        <v>28172</v>
      </c>
      <c r="S261">
        <v>28172</v>
      </c>
      <c r="T261">
        <v>84980</v>
      </c>
      <c r="U261">
        <v>5972.66</v>
      </c>
      <c r="V261">
        <v>60700</v>
      </c>
      <c r="W261">
        <v>5972.66</v>
      </c>
      <c r="X261">
        <v>12140</v>
      </c>
      <c r="Y261">
        <v>0</v>
      </c>
      <c r="Z261">
        <v>12140</v>
      </c>
      <c r="AA261">
        <v>0</v>
      </c>
      <c r="AB261">
        <v>0</v>
      </c>
      <c r="AC261">
        <v>0</v>
      </c>
      <c r="AD261">
        <v>89</v>
      </c>
      <c r="AE261">
        <v>89</v>
      </c>
      <c r="AF261">
        <v>89</v>
      </c>
      <c r="AG261">
        <v>88</v>
      </c>
      <c r="AH261">
        <v>90.6</v>
      </c>
      <c r="AI261">
        <v>94</v>
      </c>
      <c r="AJ261">
        <v>446850</v>
      </c>
      <c r="AK261">
        <v>0</v>
      </c>
      <c r="AL261" s="206"/>
    </row>
    <row r="262" spans="2:38" x14ac:dyDescent="0.25">
      <c r="B262" s="160" t="s">
        <v>467</v>
      </c>
      <c r="C262" s="108" t="s">
        <v>466</v>
      </c>
      <c r="D262" s="108" t="s">
        <v>2747</v>
      </c>
      <c r="E262" s="108" t="s">
        <v>2748</v>
      </c>
      <c r="F262" s="108" t="s">
        <v>2749</v>
      </c>
      <c r="G262" s="160" t="s">
        <v>167</v>
      </c>
      <c r="H262" s="109">
        <v>1</v>
      </c>
      <c r="I262" s="109">
        <v>1</v>
      </c>
      <c r="J262" s="109">
        <v>1</v>
      </c>
      <c r="K262" s="109">
        <v>3</v>
      </c>
      <c r="L262">
        <v>386535</v>
      </c>
      <c r="M262">
        <v>386535</v>
      </c>
      <c r="N262">
        <v>1717937</v>
      </c>
      <c r="O262">
        <v>1717937</v>
      </c>
      <c r="P262">
        <v>3474890</v>
      </c>
      <c r="Q262">
        <v>1775425.16</v>
      </c>
      <c r="R262">
        <v>59978</v>
      </c>
      <c r="S262">
        <v>59978</v>
      </c>
      <c r="T262">
        <v>270076</v>
      </c>
      <c r="U262">
        <v>34979.81</v>
      </c>
      <c r="V262">
        <v>192912</v>
      </c>
      <c r="W262">
        <v>9619.0300000000007</v>
      </c>
      <c r="X262">
        <v>38582</v>
      </c>
      <c r="Y262">
        <v>8296.94</v>
      </c>
      <c r="Z262">
        <v>38582</v>
      </c>
      <c r="AA262">
        <v>17063.84</v>
      </c>
      <c r="AB262">
        <v>0</v>
      </c>
      <c r="AC262">
        <v>0</v>
      </c>
      <c r="AD262">
        <v>188.99</v>
      </c>
      <c r="AE262">
        <v>189</v>
      </c>
      <c r="AF262">
        <v>189</v>
      </c>
      <c r="AG262">
        <v>195</v>
      </c>
      <c r="AH262">
        <v>203.5</v>
      </c>
      <c r="AI262">
        <v>200.5</v>
      </c>
      <c r="AJ262">
        <v>934976.52</v>
      </c>
      <c r="AK262">
        <v>345602.27</v>
      </c>
      <c r="AL262" s="206"/>
    </row>
    <row r="263" spans="2:38" x14ac:dyDescent="0.25">
      <c r="B263" s="160" t="s">
        <v>300</v>
      </c>
      <c r="C263" s="108" t="s">
        <v>299</v>
      </c>
      <c r="D263" s="108" t="s">
        <v>2750</v>
      </c>
      <c r="E263" s="108" t="s">
        <v>2751</v>
      </c>
      <c r="F263" s="108" t="s">
        <v>2752</v>
      </c>
      <c r="G263" s="160" t="s">
        <v>167</v>
      </c>
      <c r="H263" s="109">
        <v>1</v>
      </c>
      <c r="I263" s="109">
        <v>1</v>
      </c>
      <c r="J263" s="109">
        <v>1</v>
      </c>
      <c r="K263" s="109">
        <v>3</v>
      </c>
      <c r="L263">
        <v>348519</v>
      </c>
      <c r="M263">
        <v>348518.91</v>
      </c>
      <c r="N263">
        <v>1548975</v>
      </c>
      <c r="O263">
        <v>1473385.93</v>
      </c>
      <c r="P263">
        <v>3133129</v>
      </c>
      <c r="Q263">
        <v>425171.76</v>
      </c>
      <c r="R263">
        <v>116112</v>
      </c>
      <c r="S263">
        <v>115750.04</v>
      </c>
      <c r="T263">
        <v>243515</v>
      </c>
      <c r="U263">
        <v>63044.83</v>
      </c>
      <c r="V263">
        <v>173939</v>
      </c>
      <c r="W263">
        <v>41000</v>
      </c>
      <c r="X263">
        <v>34788</v>
      </c>
      <c r="Y263">
        <v>0</v>
      </c>
      <c r="Z263">
        <v>34788</v>
      </c>
      <c r="AA263">
        <v>22044.83</v>
      </c>
      <c r="AB263">
        <v>0</v>
      </c>
      <c r="AC263">
        <v>0</v>
      </c>
      <c r="AD263">
        <v>407</v>
      </c>
      <c r="AE263">
        <v>400</v>
      </c>
      <c r="AF263">
        <v>400</v>
      </c>
      <c r="AG263">
        <v>384</v>
      </c>
      <c r="AH263">
        <v>383</v>
      </c>
      <c r="AI263">
        <v>384</v>
      </c>
      <c r="AJ263">
        <v>2350117</v>
      </c>
      <c r="AK263">
        <v>63044.83</v>
      </c>
      <c r="AL263" s="206"/>
    </row>
    <row r="264" spans="2:38" x14ac:dyDescent="0.25">
      <c r="B264" s="160" t="s">
        <v>527</v>
      </c>
      <c r="C264" s="108" t="s">
        <v>526</v>
      </c>
      <c r="D264" s="108" t="s">
        <v>2753</v>
      </c>
      <c r="E264" s="108" t="s">
        <v>2754</v>
      </c>
      <c r="F264" s="108" t="s">
        <v>4373</v>
      </c>
      <c r="G264" s="160" t="s">
        <v>167</v>
      </c>
      <c r="H264" s="109">
        <v>1</v>
      </c>
      <c r="I264" s="109">
        <v>1</v>
      </c>
      <c r="J264" s="109">
        <v>1</v>
      </c>
      <c r="K264" s="109">
        <v>3</v>
      </c>
      <c r="L264">
        <v>506545</v>
      </c>
      <c r="M264">
        <v>506545</v>
      </c>
      <c r="N264">
        <v>2251314</v>
      </c>
      <c r="O264">
        <v>209021.02</v>
      </c>
      <c r="P264">
        <v>4553757</v>
      </c>
      <c r="Q264">
        <v>207095.66</v>
      </c>
      <c r="R264">
        <v>55002</v>
      </c>
      <c r="S264">
        <v>55002</v>
      </c>
      <c r="T264">
        <v>353929</v>
      </c>
      <c r="U264">
        <v>207095.66</v>
      </c>
      <c r="V264">
        <v>252807</v>
      </c>
      <c r="W264">
        <v>131459</v>
      </c>
      <c r="X264">
        <v>50561</v>
      </c>
      <c r="Y264">
        <v>50561</v>
      </c>
      <c r="Z264">
        <v>50561</v>
      </c>
      <c r="AA264">
        <v>25075.66</v>
      </c>
      <c r="AB264">
        <v>0</v>
      </c>
      <c r="AC264">
        <v>0</v>
      </c>
      <c r="AD264">
        <v>159.68</v>
      </c>
      <c r="AE264">
        <v>163.63</v>
      </c>
      <c r="AF264">
        <v>163.63</v>
      </c>
      <c r="AG264">
        <v>160.05000000000001</v>
      </c>
      <c r="AH264">
        <v>156.43</v>
      </c>
      <c r="AI264">
        <v>162.63</v>
      </c>
      <c r="AJ264">
        <v>910752</v>
      </c>
      <c r="AK264">
        <v>207095.66</v>
      </c>
      <c r="AL264" s="206"/>
    </row>
    <row r="265" spans="2:38" x14ac:dyDescent="0.25">
      <c r="B265" s="160" t="s">
        <v>783</v>
      </c>
      <c r="C265" s="108" t="s">
        <v>782</v>
      </c>
      <c r="D265" s="108" t="s">
        <v>2755</v>
      </c>
      <c r="E265" s="108" t="s">
        <v>2756</v>
      </c>
      <c r="F265" s="108" t="s">
        <v>2757</v>
      </c>
      <c r="G265" s="160" t="s">
        <v>174</v>
      </c>
      <c r="H265" s="109"/>
      <c r="I265" s="109"/>
      <c r="J265" s="109">
        <v>1</v>
      </c>
      <c r="K265" s="109">
        <v>1</v>
      </c>
      <c r="L265">
        <v>0</v>
      </c>
      <c r="M265">
        <v>0</v>
      </c>
      <c r="N265">
        <v>0</v>
      </c>
      <c r="O265">
        <v>0</v>
      </c>
      <c r="P265">
        <v>0</v>
      </c>
      <c r="Q265">
        <v>0</v>
      </c>
      <c r="R265">
        <v>0</v>
      </c>
      <c r="S265">
        <v>0</v>
      </c>
      <c r="T265">
        <v>633716</v>
      </c>
      <c r="U265">
        <v>121083.58</v>
      </c>
      <c r="V265">
        <v>0</v>
      </c>
      <c r="W265">
        <v>0</v>
      </c>
      <c r="X265">
        <v>0</v>
      </c>
      <c r="Y265">
        <v>0</v>
      </c>
      <c r="Z265">
        <v>0</v>
      </c>
      <c r="AA265">
        <v>0</v>
      </c>
      <c r="AB265">
        <v>633716</v>
      </c>
      <c r="AC265">
        <v>121083.58</v>
      </c>
      <c r="AD265">
        <v>35</v>
      </c>
      <c r="AE265">
        <v>34</v>
      </c>
      <c r="AF265">
        <v>34</v>
      </c>
      <c r="AG265">
        <v>34</v>
      </c>
      <c r="AH265">
        <v>35</v>
      </c>
      <c r="AI265">
        <v>35</v>
      </c>
      <c r="AJ265">
        <v>0</v>
      </c>
      <c r="AK265">
        <v>0</v>
      </c>
      <c r="AL265" s="206"/>
    </row>
    <row r="266" spans="2:38" x14ac:dyDescent="0.25">
      <c r="B266" s="160" t="s">
        <v>549</v>
      </c>
      <c r="C266" s="108" t="s">
        <v>548</v>
      </c>
      <c r="D266" s="108" t="s">
        <v>2758</v>
      </c>
      <c r="E266" s="108" t="s">
        <v>2759</v>
      </c>
      <c r="F266" s="108" t="s">
        <v>2760</v>
      </c>
      <c r="G266" s="160" t="s">
        <v>167</v>
      </c>
      <c r="H266" s="109">
        <v>1</v>
      </c>
      <c r="I266" s="109">
        <v>1</v>
      </c>
      <c r="J266" s="109">
        <v>1</v>
      </c>
      <c r="K266" s="109">
        <v>3</v>
      </c>
      <c r="L266">
        <v>171089</v>
      </c>
      <c r="M266">
        <v>171089</v>
      </c>
      <c r="N266">
        <v>653816</v>
      </c>
      <c r="O266">
        <v>639659.54</v>
      </c>
      <c r="P266">
        <v>1322481</v>
      </c>
      <c r="Q266">
        <v>0</v>
      </c>
      <c r="R266">
        <v>93855</v>
      </c>
      <c r="S266">
        <v>93855</v>
      </c>
      <c r="T266">
        <v>102788</v>
      </c>
      <c r="U266">
        <v>0</v>
      </c>
      <c r="V266">
        <v>73420</v>
      </c>
      <c r="W266">
        <v>0</v>
      </c>
      <c r="X266">
        <v>14684</v>
      </c>
      <c r="Y266">
        <v>0</v>
      </c>
      <c r="Z266">
        <v>14684</v>
      </c>
      <c r="AA266">
        <v>0</v>
      </c>
      <c r="AB266">
        <v>0</v>
      </c>
      <c r="AC266">
        <v>0</v>
      </c>
      <c r="AD266">
        <v>279.3</v>
      </c>
      <c r="AE266">
        <v>281</v>
      </c>
      <c r="AF266">
        <v>281</v>
      </c>
      <c r="AG266">
        <v>287.5</v>
      </c>
      <c r="AH266">
        <v>273</v>
      </c>
      <c r="AI266">
        <v>300</v>
      </c>
      <c r="AJ266">
        <v>433000</v>
      </c>
      <c r="AK266">
        <v>0</v>
      </c>
      <c r="AL266" s="206"/>
    </row>
    <row r="267" spans="2:38" x14ac:dyDescent="0.25">
      <c r="B267" s="160" t="s">
        <v>1680</v>
      </c>
      <c r="C267" s="108" t="s">
        <v>1679</v>
      </c>
      <c r="D267" s="108" t="s">
        <v>2761</v>
      </c>
      <c r="E267" s="108" t="s">
        <v>2762</v>
      </c>
      <c r="F267" s="108" t="s">
        <v>2763</v>
      </c>
      <c r="G267" s="160" t="s">
        <v>161</v>
      </c>
      <c r="H267" s="109">
        <v>1</v>
      </c>
      <c r="I267" s="109">
        <v>1</v>
      </c>
      <c r="J267" s="109">
        <v>1</v>
      </c>
      <c r="K267" s="109">
        <v>3</v>
      </c>
      <c r="L267">
        <v>672550</v>
      </c>
      <c r="M267">
        <v>672550</v>
      </c>
      <c r="N267">
        <v>3274179</v>
      </c>
      <c r="O267">
        <v>2022222</v>
      </c>
      <c r="P267">
        <v>6622718</v>
      </c>
      <c r="Q267">
        <v>269033</v>
      </c>
      <c r="R267">
        <v>0</v>
      </c>
      <c r="S267">
        <v>0</v>
      </c>
      <c r="T267">
        <v>514733</v>
      </c>
      <c r="U267">
        <v>372694</v>
      </c>
      <c r="V267">
        <v>367667</v>
      </c>
      <c r="W267">
        <v>323190</v>
      </c>
      <c r="X267">
        <v>73533</v>
      </c>
      <c r="Y267">
        <v>41430</v>
      </c>
      <c r="Z267">
        <v>73533</v>
      </c>
      <c r="AA267">
        <v>8074</v>
      </c>
      <c r="AB267">
        <v>0</v>
      </c>
      <c r="AC267">
        <v>0</v>
      </c>
      <c r="AD267">
        <v>68</v>
      </c>
      <c r="AE267">
        <v>67</v>
      </c>
      <c r="AF267">
        <v>67</v>
      </c>
      <c r="AG267">
        <v>68</v>
      </c>
      <c r="AH267">
        <v>66</v>
      </c>
      <c r="AI267">
        <v>72</v>
      </c>
      <c r="AJ267">
        <v>1324544</v>
      </c>
      <c r="AK267">
        <v>269033</v>
      </c>
      <c r="AL267" s="206"/>
    </row>
    <row r="268" spans="2:38" x14ac:dyDescent="0.25">
      <c r="B268" s="160" t="s">
        <v>1529</v>
      </c>
      <c r="C268" s="108" t="s">
        <v>1528</v>
      </c>
      <c r="D268" s="108" t="s">
        <v>2764</v>
      </c>
      <c r="E268" s="108" t="s">
        <v>2765</v>
      </c>
      <c r="F268" s="108" t="s">
        <v>2766</v>
      </c>
      <c r="G268" s="160" t="s">
        <v>161</v>
      </c>
      <c r="H268" s="109">
        <v>1</v>
      </c>
      <c r="I268" s="109">
        <v>1</v>
      </c>
      <c r="J268" s="109">
        <v>1</v>
      </c>
      <c r="K268" s="109">
        <v>3</v>
      </c>
      <c r="L268">
        <v>859056</v>
      </c>
      <c r="M268">
        <v>859056</v>
      </c>
      <c r="N268">
        <v>4226316</v>
      </c>
      <c r="O268">
        <v>2939603</v>
      </c>
      <c r="P268">
        <v>8548614</v>
      </c>
      <c r="Q268">
        <v>207276</v>
      </c>
      <c r="R268">
        <v>0</v>
      </c>
      <c r="S268">
        <v>0</v>
      </c>
      <c r="T268">
        <v>664420</v>
      </c>
      <c r="U268">
        <v>163243.99</v>
      </c>
      <c r="V268">
        <v>474586</v>
      </c>
      <c r="W268">
        <v>151243.99</v>
      </c>
      <c r="X268">
        <v>94917</v>
      </c>
      <c r="Y268">
        <v>0</v>
      </c>
      <c r="Z268">
        <v>94917</v>
      </c>
      <c r="AA268">
        <v>12000</v>
      </c>
      <c r="AB268">
        <v>0</v>
      </c>
      <c r="AC268">
        <v>0</v>
      </c>
      <c r="AD268">
        <v>91</v>
      </c>
      <c r="AE268">
        <v>82.5</v>
      </c>
      <c r="AF268">
        <v>82.5</v>
      </c>
      <c r="AG268">
        <v>84</v>
      </c>
      <c r="AH268">
        <v>90</v>
      </c>
      <c r="AI268">
        <v>90</v>
      </c>
      <c r="AJ268">
        <v>1709723</v>
      </c>
      <c r="AK268">
        <v>205626</v>
      </c>
      <c r="AL268" s="206"/>
    </row>
    <row r="269" spans="2:38" x14ac:dyDescent="0.25">
      <c r="B269" s="160" t="s">
        <v>176</v>
      </c>
      <c r="C269" s="108" t="s">
        <v>175</v>
      </c>
      <c r="D269" s="108" t="s">
        <v>2767</v>
      </c>
      <c r="E269" s="108" t="s">
        <v>2768</v>
      </c>
      <c r="F269" s="108" t="s">
        <v>4374</v>
      </c>
      <c r="G269" s="160" t="s">
        <v>167</v>
      </c>
      <c r="H269" s="109">
        <v>1</v>
      </c>
      <c r="I269" s="109">
        <v>1</v>
      </c>
      <c r="J269" s="109">
        <v>1</v>
      </c>
      <c r="K269" s="109">
        <v>3</v>
      </c>
      <c r="L269">
        <v>233517</v>
      </c>
      <c r="M269">
        <v>221854.99</v>
      </c>
      <c r="N269">
        <v>901921</v>
      </c>
      <c r="O269">
        <v>480822.44</v>
      </c>
      <c r="P269">
        <v>1824325</v>
      </c>
      <c r="Q269">
        <v>92303.41</v>
      </c>
      <c r="R269">
        <v>32829</v>
      </c>
      <c r="S269">
        <v>32829</v>
      </c>
      <c r="T269">
        <v>141791</v>
      </c>
      <c r="U269">
        <v>0</v>
      </c>
      <c r="V269">
        <v>101279</v>
      </c>
      <c r="W269">
        <v>0</v>
      </c>
      <c r="X269">
        <v>20256</v>
      </c>
      <c r="Y269">
        <v>0</v>
      </c>
      <c r="Z269">
        <v>20256</v>
      </c>
      <c r="AA269">
        <v>0</v>
      </c>
      <c r="AB269">
        <v>0</v>
      </c>
      <c r="AC269">
        <v>0</v>
      </c>
      <c r="AD269">
        <v>87</v>
      </c>
      <c r="AE269">
        <v>88</v>
      </c>
      <c r="AF269">
        <v>88</v>
      </c>
      <c r="AG269">
        <v>88</v>
      </c>
      <c r="AH269">
        <v>88.75</v>
      </c>
      <c r="AI269">
        <v>87.75</v>
      </c>
      <c r="AJ269">
        <v>364865</v>
      </c>
      <c r="AK269">
        <v>22590.91</v>
      </c>
      <c r="AL269" s="206"/>
    </row>
    <row r="270" spans="2:38" x14ac:dyDescent="0.25">
      <c r="B270" s="160" t="s">
        <v>1565</v>
      </c>
      <c r="C270" s="108" t="s">
        <v>1564</v>
      </c>
      <c r="D270" s="108" t="s">
        <v>2769</v>
      </c>
      <c r="E270" s="108" t="s">
        <v>2770</v>
      </c>
      <c r="F270" s="108" t="s">
        <v>2771</v>
      </c>
      <c r="G270" s="160" t="s">
        <v>161</v>
      </c>
      <c r="H270" s="109">
        <v>1</v>
      </c>
      <c r="I270" s="109">
        <v>1</v>
      </c>
      <c r="J270" s="109">
        <v>1</v>
      </c>
      <c r="K270" s="109">
        <v>3</v>
      </c>
      <c r="L270">
        <v>512421</v>
      </c>
      <c r="M270">
        <v>512421</v>
      </c>
      <c r="N270">
        <v>2380340</v>
      </c>
      <c r="O270">
        <v>1617558</v>
      </c>
      <c r="P270">
        <v>4814738</v>
      </c>
      <c r="Q270">
        <v>0</v>
      </c>
      <c r="R270">
        <v>0</v>
      </c>
      <c r="S270">
        <v>0</v>
      </c>
      <c r="T270">
        <v>374215</v>
      </c>
      <c r="U270">
        <v>72580</v>
      </c>
      <c r="V270">
        <v>267297</v>
      </c>
      <c r="W270">
        <v>68279</v>
      </c>
      <c r="X270">
        <v>53459</v>
      </c>
      <c r="Y270">
        <v>0</v>
      </c>
      <c r="Z270">
        <v>53459</v>
      </c>
      <c r="AA270">
        <v>4301</v>
      </c>
      <c r="AB270">
        <v>0</v>
      </c>
      <c r="AC270">
        <v>0</v>
      </c>
      <c r="AD270">
        <v>43.9</v>
      </c>
      <c r="AE270">
        <v>47.78</v>
      </c>
      <c r="AF270">
        <v>47.78</v>
      </c>
      <c r="AG270">
        <v>53.96</v>
      </c>
      <c r="AH270">
        <v>54.5</v>
      </c>
      <c r="AI270">
        <v>50.8</v>
      </c>
      <c r="AJ270">
        <v>962947</v>
      </c>
      <c r="AK270">
        <v>0</v>
      </c>
      <c r="AL270" s="206"/>
    </row>
    <row r="271" spans="2:38" x14ac:dyDescent="0.25">
      <c r="B271" s="160" t="s">
        <v>1597</v>
      </c>
      <c r="C271" s="108" t="s">
        <v>1596</v>
      </c>
      <c r="D271" s="108" t="s">
        <v>2772</v>
      </c>
      <c r="E271" s="108" t="s">
        <v>2773</v>
      </c>
      <c r="F271" s="108" t="s">
        <v>2774</v>
      </c>
      <c r="G271" s="160" t="s">
        <v>167</v>
      </c>
      <c r="H271" s="109">
        <v>1</v>
      </c>
      <c r="I271" s="109">
        <v>1</v>
      </c>
      <c r="J271" s="109">
        <v>1</v>
      </c>
      <c r="K271" s="109">
        <v>3</v>
      </c>
      <c r="L271">
        <v>246971</v>
      </c>
      <c r="M271">
        <v>246971</v>
      </c>
      <c r="N271">
        <v>1097649</v>
      </c>
      <c r="O271">
        <v>220919.74</v>
      </c>
      <c r="P271">
        <v>2220225</v>
      </c>
      <c r="Q271">
        <v>62831.46</v>
      </c>
      <c r="R271">
        <v>38096</v>
      </c>
      <c r="S271">
        <v>38096</v>
      </c>
      <c r="T271">
        <v>152726</v>
      </c>
      <c r="U271">
        <v>60986.7</v>
      </c>
      <c r="V271">
        <v>123258</v>
      </c>
      <c r="W271">
        <v>58866.7</v>
      </c>
      <c r="X271">
        <v>0</v>
      </c>
      <c r="Y271">
        <v>0</v>
      </c>
      <c r="Z271">
        <v>0</v>
      </c>
      <c r="AA271">
        <v>0</v>
      </c>
      <c r="AB271">
        <v>29468</v>
      </c>
      <c r="AC271">
        <v>2120</v>
      </c>
      <c r="AD271">
        <v>120</v>
      </c>
      <c r="AE271">
        <v>116</v>
      </c>
      <c r="AF271">
        <v>116</v>
      </c>
      <c r="AG271">
        <v>114</v>
      </c>
      <c r="AH271">
        <v>118.61</v>
      </c>
      <c r="AI271">
        <v>121.65</v>
      </c>
      <c r="AJ271">
        <v>1040878</v>
      </c>
      <c r="AK271">
        <v>43856</v>
      </c>
      <c r="AL271" s="206"/>
    </row>
    <row r="272" spans="2:38" x14ac:dyDescent="0.25">
      <c r="B272" s="160" t="s">
        <v>1623</v>
      </c>
      <c r="C272" s="108" t="s">
        <v>1622</v>
      </c>
      <c r="D272" s="108" t="s">
        <v>2775</v>
      </c>
      <c r="E272" s="108" t="s">
        <v>2776</v>
      </c>
      <c r="F272" s="108" t="s">
        <v>2777</v>
      </c>
      <c r="G272" s="160" t="s">
        <v>167</v>
      </c>
      <c r="H272" s="109">
        <v>1</v>
      </c>
      <c r="I272" s="109">
        <v>1</v>
      </c>
      <c r="J272" s="109">
        <v>1</v>
      </c>
      <c r="K272" s="109">
        <v>3</v>
      </c>
      <c r="L272">
        <v>147904</v>
      </c>
      <c r="M272">
        <v>147904</v>
      </c>
      <c r="N272">
        <v>658708</v>
      </c>
      <c r="O272">
        <v>326363.5</v>
      </c>
      <c r="P272">
        <v>1332377</v>
      </c>
      <c r="Q272">
        <v>698071.23</v>
      </c>
      <c r="R272">
        <v>54388</v>
      </c>
      <c r="S272">
        <v>54388</v>
      </c>
      <c r="T272">
        <v>103556</v>
      </c>
      <c r="U272">
        <v>23809.48</v>
      </c>
      <c r="V272">
        <v>44381</v>
      </c>
      <c r="W272">
        <v>0</v>
      </c>
      <c r="X272">
        <v>14794</v>
      </c>
      <c r="Y272">
        <v>0</v>
      </c>
      <c r="Z272">
        <v>14794</v>
      </c>
      <c r="AA272">
        <v>9833.75</v>
      </c>
      <c r="AB272">
        <v>29587</v>
      </c>
      <c r="AC272">
        <v>13975.73</v>
      </c>
      <c r="AD272">
        <v>152</v>
      </c>
      <c r="AE272">
        <v>157</v>
      </c>
      <c r="AF272">
        <v>157</v>
      </c>
      <c r="AG272">
        <v>154</v>
      </c>
      <c r="AH272">
        <v>158.25</v>
      </c>
      <c r="AI272">
        <v>157</v>
      </c>
      <c r="AJ272">
        <v>368563</v>
      </c>
      <c r="AK272">
        <v>0</v>
      </c>
      <c r="AL272" s="206"/>
    </row>
    <row r="273" spans="2:38" x14ac:dyDescent="0.25">
      <c r="B273" s="160" t="s">
        <v>1513</v>
      </c>
      <c r="C273" s="108" t="s">
        <v>1512</v>
      </c>
      <c r="D273" s="108" t="s">
        <v>2778</v>
      </c>
      <c r="E273" s="108" t="s">
        <v>2779</v>
      </c>
      <c r="F273" s="108" t="s">
        <v>2780</v>
      </c>
      <c r="G273" s="160" t="s">
        <v>161</v>
      </c>
      <c r="H273" s="109">
        <v>1</v>
      </c>
      <c r="I273" s="109">
        <v>1</v>
      </c>
      <c r="J273" s="109">
        <v>1</v>
      </c>
      <c r="K273" s="109">
        <v>3</v>
      </c>
      <c r="L273">
        <v>709523</v>
      </c>
      <c r="M273">
        <v>709523</v>
      </c>
      <c r="N273">
        <v>3497643</v>
      </c>
      <c r="O273">
        <v>1801259.25</v>
      </c>
      <c r="P273">
        <v>7074719</v>
      </c>
      <c r="Q273">
        <v>124144.5</v>
      </c>
      <c r="R273">
        <v>0</v>
      </c>
      <c r="S273">
        <v>0</v>
      </c>
      <c r="T273">
        <v>549864</v>
      </c>
      <c r="U273">
        <v>438357.64</v>
      </c>
      <c r="V273">
        <v>392760</v>
      </c>
      <c r="W273">
        <v>366709.95</v>
      </c>
      <c r="X273">
        <v>78552</v>
      </c>
      <c r="Y273">
        <v>0</v>
      </c>
      <c r="Z273">
        <v>78552</v>
      </c>
      <c r="AA273">
        <v>71647.69</v>
      </c>
      <c r="AB273">
        <v>0</v>
      </c>
      <c r="AC273">
        <v>0</v>
      </c>
      <c r="AD273">
        <v>91</v>
      </c>
      <c r="AE273">
        <v>94</v>
      </c>
      <c r="AF273">
        <v>94</v>
      </c>
      <c r="AG273">
        <v>98</v>
      </c>
      <c r="AH273">
        <v>112</v>
      </c>
      <c r="AI273">
        <v>111</v>
      </c>
      <c r="AJ273">
        <v>1414944</v>
      </c>
      <c r="AK273">
        <v>0</v>
      </c>
      <c r="AL273" s="206"/>
    </row>
    <row r="274" spans="2:38" x14ac:dyDescent="0.25">
      <c r="B274" s="160" t="s">
        <v>741</v>
      </c>
      <c r="C274" s="108" t="s">
        <v>740</v>
      </c>
      <c r="D274" s="108" t="s">
        <v>2781</v>
      </c>
      <c r="E274" s="108" t="s">
        <v>2782</v>
      </c>
      <c r="F274" s="108" t="s">
        <v>2783</v>
      </c>
      <c r="G274" s="160" t="s">
        <v>174</v>
      </c>
      <c r="H274" s="109"/>
      <c r="I274" s="109"/>
      <c r="J274" s="109">
        <v>1</v>
      </c>
      <c r="K274" s="109">
        <v>1</v>
      </c>
      <c r="L274">
        <v>0</v>
      </c>
      <c r="M274">
        <v>0</v>
      </c>
      <c r="N274">
        <v>0</v>
      </c>
      <c r="O274">
        <v>0</v>
      </c>
      <c r="P274">
        <v>0</v>
      </c>
      <c r="Q274">
        <v>0</v>
      </c>
      <c r="R274">
        <v>0</v>
      </c>
      <c r="S274">
        <v>0</v>
      </c>
      <c r="T274">
        <v>138812</v>
      </c>
      <c r="U274">
        <v>10774.15</v>
      </c>
      <c r="V274">
        <v>0</v>
      </c>
      <c r="W274">
        <v>0</v>
      </c>
      <c r="X274">
        <v>0</v>
      </c>
      <c r="Y274">
        <v>0</v>
      </c>
      <c r="Z274">
        <v>0</v>
      </c>
      <c r="AA274">
        <v>0</v>
      </c>
      <c r="AB274">
        <v>138812</v>
      </c>
      <c r="AC274">
        <v>10774.15</v>
      </c>
      <c r="AD274">
        <v>8</v>
      </c>
      <c r="AE274">
        <v>8</v>
      </c>
      <c r="AF274">
        <v>8</v>
      </c>
      <c r="AG274">
        <v>8.9</v>
      </c>
      <c r="AH274">
        <v>9</v>
      </c>
      <c r="AI274">
        <v>10</v>
      </c>
      <c r="AJ274">
        <v>0</v>
      </c>
      <c r="AK274">
        <v>0</v>
      </c>
      <c r="AL274" s="206"/>
    </row>
    <row r="275" spans="2:38" x14ac:dyDescent="0.25">
      <c r="B275" s="160" t="s">
        <v>695</v>
      </c>
      <c r="C275" s="108" t="s">
        <v>694</v>
      </c>
      <c r="D275" s="108" t="s">
        <v>2784</v>
      </c>
      <c r="E275" s="108" t="s">
        <v>2785</v>
      </c>
      <c r="F275" s="108" t="s">
        <v>2786</v>
      </c>
      <c r="G275" s="160" t="s">
        <v>167</v>
      </c>
      <c r="H275" s="109">
        <v>1</v>
      </c>
      <c r="I275" s="109">
        <v>1</v>
      </c>
      <c r="J275" s="109">
        <v>1</v>
      </c>
      <c r="K275" s="109">
        <v>3</v>
      </c>
      <c r="L275">
        <v>106684</v>
      </c>
      <c r="M275">
        <v>106684</v>
      </c>
      <c r="N275">
        <v>500952</v>
      </c>
      <c r="O275">
        <v>0</v>
      </c>
      <c r="P275">
        <v>1013281</v>
      </c>
      <c r="Q275">
        <v>55636.98</v>
      </c>
      <c r="R275">
        <v>11148</v>
      </c>
      <c r="S275">
        <v>11148</v>
      </c>
      <c r="T275">
        <v>56253</v>
      </c>
      <c r="U275">
        <v>6850.68</v>
      </c>
      <c r="V275">
        <v>56253</v>
      </c>
      <c r="W275">
        <v>6850.68</v>
      </c>
      <c r="X275">
        <v>0</v>
      </c>
      <c r="Y275">
        <v>0</v>
      </c>
      <c r="Z275">
        <v>0</v>
      </c>
      <c r="AA275">
        <v>0</v>
      </c>
      <c r="AB275">
        <v>0</v>
      </c>
      <c r="AC275">
        <v>0</v>
      </c>
      <c r="AD275">
        <v>39</v>
      </c>
      <c r="AE275">
        <v>43</v>
      </c>
      <c r="AF275">
        <v>43</v>
      </c>
      <c r="AG275">
        <v>43</v>
      </c>
      <c r="AH275">
        <v>43</v>
      </c>
      <c r="AI275">
        <v>59</v>
      </c>
      <c r="AJ275">
        <v>202657</v>
      </c>
      <c r="AK275">
        <v>0</v>
      </c>
      <c r="AL275" s="206"/>
    </row>
    <row r="276" spans="2:38" x14ac:dyDescent="0.25">
      <c r="B276" s="160" t="s">
        <v>1397</v>
      </c>
      <c r="C276" s="108" t="s">
        <v>1396</v>
      </c>
      <c r="D276" s="108" t="s">
        <v>2787</v>
      </c>
      <c r="E276" s="108" t="s">
        <v>2788</v>
      </c>
      <c r="F276" s="108" t="s">
        <v>2789</v>
      </c>
      <c r="G276" s="160" t="s">
        <v>167</v>
      </c>
      <c r="H276" s="109">
        <v>1</v>
      </c>
      <c r="I276" s="109">
        <v>1</v>
      </c>
      <c r="J276" s="109">
        <v>1</v>
      </c>
      <c r="K276" s="109">
        <v>3</v>
      </c>
      <c r="L276">
        <v>122491</v>
      </c>
      <c r="M276">
        <v>122491</v>
      </c>
      <c r="N276">
        <v>468100</v>
      </c>
      <c r="O276">
        <v>376090.79</v>
      </c>
      <c r="P276">
        <v>946831</v>
      </c>
      <c r="Q276">
        <v>2786.1</v>
      </c>
      <c r="R276">
        <v>137158</v>
      </c>
      <c r="S276">
        <v>137158</v>
      </c>
      <c r="T276">
        <v>73589</v>
      </c>
      <c r="U276">
        <v>0</v>
      </c>
      <c r="V276">
        <v>52563</v>
      </c>
      <c r="W276">
        <v>0</v>
      </c>
      <c r="X276">
        <v>10513</v>
      </c>
      <c r="Y276">
        <v>0</v>
      </c>
      <c r="Z276">
        <v>10513</v>
      </c>
      <c r="AA276">
        <v>0</v>
      </c>
      <c r="AB276">
        <v>0</v>
      </c>
      <c r="AC276">
        <v>0</v>
      </c>
      <c r="AD276">
        <v>449.5</v>
      </c>
      <c r="AE276">
        <v>439</v>
      </c>
      <c r="AF276">
        <v>439</v>
      </c>
      <c r="AG276">
        <v>445.08</v>
      </c>
      <c r="AH276">
        <v>455.23</v>
      </c>
      <c r="AI276">
        <v>457.8</v>
      </c>
      <c r="AJ276">
        <v>189367</v>
      </c>
      <c r="AK276">
        <v>0</v>
      </c>
      <c r="AL276" s="206"/>
    </row>
    <row r="277" spans="2:38" x14ac:dyDescent="0.25">
      <c r="B277" s="160" t="s">
        <v>302</v>
      </c>
      <c r="C277" s="108" t="s">
        <v>301</v>
      </c>
      <c r="D277" s="108" t="s">
        <v>2790</v>
      </c>
      <c r="E277" s="108" t="s">
        <v>2791</v>
      </c>
      <c r="F277" s="108" t="s">
        <v>2792</v>
      </c>
      <c r="G277" s="160" t="s">
        <v>167</v>
      </c>
      <c r="H277" s="109">
        <v>1</v>
      </c>
      <c r="I277" s="109">
        <v>1</v>
      </c>
      <c r="J277" s="109">
        <v>1</v>
      </c>
      <c r="K277" s="109">
        <v>3</v>
      </c>
      <c r="L277">
        <v>590703</v>
      </c>
      <c r="M277">
        <v>590703</v>
      </c>
      <c r="N277">
        <v>2952439</v>
      </c>
      <c r="O277">
        <v>2952439</v>
      </c>
      <c r="P277">
        <v>5971929</v>
      </c>
      <c r="Q277">
        <v>720835.74</v>
      </c>
      <c r="R277">
        <v>101943</v>
      </c>
      <c r="S277">
        <v>100367</v>
      </c>
      <c r="T277">
        <v>464154</v>
      </c>
      <c r="U277">
        <v>123833.14</v>
      </c>
      <c r="V277">
        <v>331538</v>
      </c>
      <c r="W277">
        <v>85538.38</v>
      </c>
      <c r="X277">
        <v>66308</v>
      </c>
      <c r="Y277">
        <v>0</v>
      </c>
      <c r="Z277">
        <v>66308</v>
      </c>
      <c r="AA277">
        <v>38294.76</v>
      </c>
      <c r="AB277">
        <v>0</v>
      </c>
      <c r="AC277">
        <v>0</v>
      </c>
      <c r="AD277">
        <v>287.8</v>
      </c>
      <c r="AE277">
        <v>289.95</v>
      </c>
      <c r="AF277">
        <v>289.95</v>
      </c>
      <c r="AG277">
        <v>286.5</v>
      </c>
      <c r="AH277">
        <v>298.60000000000002</v>
      </c>
      <c r="AI277">
        <v>308.10000000000002</v>
      </c>
      <c r="AJ277">
        <v>1523695</v>
      </c>
      <c r="AK277">
        <v>0</v>
      </c>
      <c r="AL277" s="206"/>
    </row>
    <row r="278" spans="2:38" x14ac:dyDescent="0.25">
      <c r="B278" s="160" t="s">
        <v>469</v>
      </c>
      <c r="C278" s="108" t="s">
        <v>468</v>
      </c>
      <c r="D278" s="108" t="s">
        <v>2793</v>
      </c>
      <c r="E278" s="108" t="s">
        <v>2794</v>
      </c>
      <c r="F278" s="108" t="s">
        <v>2795</v>
      </c>
      <c r="G278" s="160" t="s">
        <v>167</v>
      </c>
      <c r="H278" s="109">
        <v>1</v>
      </c>
      <c r="I278" s="109">
        <v>1</v>
      </c>
      <c r="J278" s="109">
        <v>1</v>
      </c>
      <c r="K278" s="109">
        <v>3</v>
      </c>
      <c r="L278">
        <v>269750</v>
      </c>
      <c r="M278">
        <v>269750</v>
      </c>
      <c r="N278">
        <v>1218612</v>
      </c>
      <c r="O278">
        <v>0</v>
      </c>
      <c r="P278">
        <v>2464899</v>
      </c>
      <c r="Q278">
        <v>154657.35999999999</v>
      </c>
      <c r="R278">
        <v>58548</v>
      </c>
      <c r="S278">
        <v>58548</v>
      </c>
      <c r="T278">
        <v>191577</v>
      </c>
      <c r="U278">
        <v>191577</v>
      </c>
      <c r="V278">
        <v>136841</v>
      </c>
      <c r="W278">
        <v>136841</v>
      </c>
      <c r="X278">
        <v>27368</v>
      </c>
      <c r="Y278">
        <v>27368</v>
      </c>
      <c r="Z278">
        <v>27368</v>
      </c>
      <c r="AA278">
        <v>27368</v>
      </c>
      <c r="AB278">
        <v>0</v>
      </c>
      <c r="AC278">
        <v>0</v>
      </c>
      <c r="AD278">
        <v>181.7</v>
      </c>
      <c r="AE278">
        <v>179.13</v>
      </c>
      <c r="AF278">
        <v>179.13</v>
      </c>
      <c r="AG278">
        <v>176.93</v>
      </c>
      <c r="AH278">
        <v>183.03</v>
      </c>
      <c r="AI278">
        <v>175.24</v>
      </c>
      <c r="AJ278">
        <v>492980</v>
      </c>
      <c r="AK278">
        <v>154657.35999999999</v>
      </c>
      <c r="AL278" s="206"/>
    </row>
    <row r="279" spans="2:38" x14ac:dyDescent="0.25">
      <c r="B279" s="160" t="s">
        <v>1766</v>
      </c>
      <c r="C279" s="108" t="s">
        <v>1765</v>
      </c>
      <c r="D279" s="108" t="s">
        <v>2796</v>
      </c>
      <c r="E279" s="108" t="s">
        <v>4354</v>
      </c>
      <c r="F279" s="108" t="s">
        <v>2797</v>
      </c>
      <c r="G279" s="160" t="s">
        <v>1720</v>
      </c>
      <c r="H279" s="109"/>
      <c r="I279" s="109"/>
      <c r="J279" s="109">
        <v>1</v>
      </c>
      <c r="K279" s="109">
        <v>1</v>
      </c>
      <c r="L279">
        <v>0</v>
      </c>
      <c r="M279">
        <v>0</v>
      </c>
      <c r="N279">
        <v>0</v>
      </c>
      <c r="O279">
        <v>0</v>
      </c>
      <c r="P279">
        <v>0</v>
      </c>
      <c r="Q279">
        <v>0</v>
      </c>
      <c r="R279">
        <v>0</v>
      </c>
      <c r="S279">
        <v>0</v>
      </c>
      <c r="T279">
        <v>390003</v>
      </c>
      <c r="U279">
        <v>390003</v>
      </c>
      <c r="V279">
        <v>0</v>
      </c>
      <c r="W279">
        <v>0</v>
      </c>
      <c r="X279">
        <v>0</v>
      </c>
      <c r="Y279">
        <v>0</v>
      </c>
      <c r="Z279">
        <v>0</v>
      </c>
      <c r="AA279">
        <v>0</v>
      </c>
      <c r="AB279">
        <v>390003</v>
      </c>
      <c r="AC279">
        <v>390003</v>
      </c>
      <c r="AD279">
        <v>78</v>
      </c>
      <c r="AE279">
        <v>89</v>
      </c>
      <c r="AF279">
        <v>92</v>
      </c>
      <c r="AG279">
        <v>96</v>
      </c>
      <c r="AH279">
        <v>111</v>
      </c>
      <c r="AI279">
        <v>0</v>
      </c>
      <c r="AJ279">
        <v>0</v>
      </c>
      <c r="AK279">
        <v>0</v>
      </c>
      <c r="AL279" s="206"/>
    </row>
    <row r="280" spans="2:38" x14ac:dyDescent="0.25">
      <c r="B280" s="160" t="s">
        <v>773</v>
      </c>
      <c r="C280" s="108" t="s">
        <v>772</v>
      </c>
      <c r="D280" s="108" t="s">
        <v>2798</v>
      </c>
      <c r="E280" s="108" t="s">
        <v>2799</v>
      </c>
      <c r="F280" s="108" t="s">
        <v>2800</v>
      </c>
      <c r="G280" s="160" t="s">
        <v>167</v>
      </c>
      <c r="H280" s="109">
        <v>1</v>
      </c>
      <c r="I280" s="109">
        <v>1</v>
      </c>
      <c r="J280" s="109">
        <v>1</v>
      </c>
      <c r="K280" s="109">
        <v>3</v>
      </c>
      <c r="L280">
        <v>678597</v>
      </c>
      <c r="M280">
        <v>678597</v>
      </c>
      <c r="N280">
        <v>2879423</v>
      </c>
      <c r="O280">
        <v>2879423</v>
      </c>
      <c r="P280">
        <v>5824241</v>
      </c>
      <c r="Q280">
        <v>412383.14</v>
      </c>
      <c r="R280">
        <v>91791</v>
      </c>
      <c r="S280">
        <v>91791</v>
      </c>
      <c r="T280">
        <v>0</v>
      </c>
      <c r="U280">
        <v>0</v>
      </c>
      <c r="V280">
        <v>0</v>
      </c>
      <c r="W280">
        <v>0</v>
      </c>
      <c r="X280">
        <v>0</v>
      </c>
      <c r="Y280">
        <v>0</v>
      </c>
      <c r="Z280">
        <v>0</v>
      </c>
      <c r="AA280">
        <v>0</v>
      </c>
      <c r="AB280">
        <v>0</v>
      </c>
      <c r="AC280">
        <v>0</v>
      </c>
      <c r="AD280">
        <v>254.54</v>
      </c>
      <c r="AE280">
        <v>257.66000000000003</v>
      </c>
      <c r="AF280">
        <v>257.66000000000003</v>
      </c>
      <c r="AG280">
        <v>262.72000000000003</v>
      </c>
      <c r="AH280">
        <v>276.10000000000002</v>
      </c>
      <c r="AI280">
        <v>266.60000000000002</v>
      </c>
      <c r="AJ280">
        <v>1164848.2</v>
      </c>
      <c r="AK280">
        <v>328290.76</v>
      </c>
      <c r="AL280" s="206"/>
    </row>
    <row r="281" spans="2:38" x14ac:dyDescent="0.25">
      <c r="B281" s="160" t="s">
        <v>1706</v>
      </c>
      <c r="C281" s="108" t="s">
        <v>1705</v>
      </c>
      <c r="D281" s="108" t="s">
        <v>2801</v>
      </c>
      <c r="E281" s="108" t="s">
        <v>2802</v>
      </c>
      <c r="F281" s="108" t="s">
        <v>2803</v>
      </c>
      <c r="G281" s="160" t="s">
        <v>161</v>
      </c>
      <c r="H281" s="109">
        <v>1</v>
      </c>
      <c r="I281" s="109">
        <v>1</v>
      </c>
      <c r="J281" s="109">
        <v>1</v>
      </c>
      <c r="K281" s="109">
        <v>3</v>
      </c>
      <c r="L281">
        <v>24462</v>
      </c>
      <c r="M281">
        <v>24462</v>
      </c>
      <c r="N281">
        <v>100805</v>
      </c>
      <c r="O281">
        <v>100805</v>
      </c>
      <c r="P281">
        <v>203900</v>
      </c>
      <c r="Q281">
        <v>203900</v>
      </c>
      <c r="R281">
        <v>0</v>
      </c>
      <c r="S281">
        <v>0</v>
      </c>
      <c r="T281">
        <v>15848</v>
      </c>
      <c r="U281">
        <v>13381.94</v>
      </c>
      <c r="V281">
        <v>11320</v>
      </c>
      <c r="W281">
        <v>11320</v>
      </c>
      <c r="X281">
        <v>2264</v>
      </c>
      <c r="Y281">
        <v>0</v>
      </c>
      <c r="Z281">
        <v>2264</v>
      </c>
      <c r="AA281">
        <v>2264</v>
      </c>
      <c r="AB281">
        <v>0</v>
      </c>
      <c r="AC281">
        <v>0</v>
      </c>
      <c r="AD281">
        <v>15.5</v>
      </c>
      <c r="AE281">
        <v>16.5</v>
      </c>
      <c r="AF281">
        <v>16.5</v>
      </c>
      <c r="AG281">
        <v>18</v>
      </c>
      <c r="AH281">
        <v>20</v>
      </c>
      <c r="AI281">
        <v>22.5</v>
      </c>
      <c r="AJ281">
        <v>40780</v>
      </c>
      <c r="AK281">
        <v>13381.94</v>
      </c>
      <c r="AL281" s="206"/>
    </row>
    <row r="282" spans="2:38" x14ac:dyDescent="0.25">
      <c r="B282" s="160" t="s">
        <v>1652</v>
      </c>
      <c r="C282" s="108" t="s">
        <v>1651</v>
      </c>
      <c r="D282" s="108" t="s">
        <v>2804</v>
      </c>
      <c r="E282" s="108" t="s">
        <v>2805</v>
      </c>
      <c r="F282" s="108" t="s">
        <v>2806</v>
      </c>
      <c r="G282" s="160" t="s">
        <v>161</v>
      </c>
      <c r="H282" s="109">
        <v>1</v>
      </c>
      <c r="I282" s="109">
        <v>1</v>
      </c>
      <c r="J282" s="109">
        <v>1</v>
      </c>
      <c r="K282" s="109">
        <v>3</v>
      </c>
      <c r="L282">
        <v>51950</v>
      </c>
      <c r="M282">
        <v>51950</v>
      </c>
      <c r="N282">
        <v>220639</v>
      </c>
      <c r="O282">
        <v>190676.11</v>
      </c>
      <c r="P282">
        <v>446288</v>
      </c>
      <c r="Q282">
        <v>329615.32</v>
      </c>
      <c r="R282">
        <v>0</v>
      </c>
      <c r="S282">
        <v>0</v>
      </c>
      <c r="T282">
        <v>34687</v>
      </c>
      <c r="U282">
        <v>0</v>
      </c>
      <c r="V282">
        <v>24777</v>
      </c>
      <c r="W282">
        <v>0</v>
      </c>
      <c r="X282">
        <v>4955</v>
      </c>
      <c r="Y282">
        <v>0</v>
      </c>
      <c r="Z282">
        <v>4955</v>
      </c>
      <c r="AA282">
        <v>0</v>
      </c>
      <c r="AB282">
        <v>0</v>
      </c>
      <c r="AC282">
        <v>0</v>
      </c>
      <c r="AD282">
        <v>27</v>
      </c>
      <c r="AE282">
        <v>33.6</v>
      </c>
      <c r="AF282">
        <v>33.6</v>
      </c>
      <c r="AG282">
        <v>35.6</v>
      </c>
      <c r="AH282">
        <v>37</v>
      </c>
      <c r="AI282">
        <v>31</v>
      </c>
      <c r="AJ282">
        <v>89257.600000000006</v>
      </c>
      <c r="AK282">
        <v>0</v>
      </c>
      <c r="AL282" s="206"/>
    </row>
    <row r="283" spans="2:38" x14ac:dyDescent="0.25">
      <c r="B283" s="160" t="s">
        <v>471</v>
      </c>
      <c r="C283" s="108" t="s">
        <v>470</v>
      </c>
      <c r="D283" s="108" t="s">
        <v>2807</v>
      </c>
      <c r="E283" s="108" t="s">
        <v>2808</v>
      </c>
      <c r="F283" s="108" t="s">
        <v>2809</v>
      </c>
      <c r="G283" s="160" t="s">
        <v>167</v>
      </c>
      <c r="H283" s="109">
        <v>1</v>
      </c>
      <c r="I283" s="109">
        <v>1</v>
      </c>
      <c r="J283" s="109">
        <v>1</v>
      </c>
      <c r="K283" s="109">
        <v>3</v>
      </c>
      <c r="L283">
        <v>458793</v>
      </c>
      <c r="M283">
        <v>451178.06</v>
      </c>
      <c r="N283">
        <v>2232497</v>
      </c>
      <c r="O283">
        <v>2112417.02</v>
      </c>
      <c r="P283">
        <v>4515695</v>
      </c>
      <c r="Q283">
        <v>1577788.79</v>
      </c>
      <c r="R283">
        <v>45245</v>
      </c>
      <c r="S283">
        <v>45177.85</v>
      </c>
      <c r="T283">
        <v>350971</v>
      </c>
      <c r="U283">
        <v>0</v>
      </c>
      <c r="V283">
        <v>250693</v>
      </c>
      <c r="W283">
        <v>0</v>
      </c>
      <c r="X283">
        <v>50139</v>
      </c>
      <c r="Y283">
        <v>0</v>
      </c>
      <c r="Z283">
        <v>50139</v>
      </c>
      <c r="AA283">
        <v>0</v>
      </c>
      <c r="AB283">
        <v>0</v>
      </c>
      <c r="AC283">
        <v>0</v>
      </c>
      <c r="AD283">
        <v>140.6</v>
      </c>
      <c r="AE283">
        <v>140</v>
      </c>
      <c r="AF283">
        <v>140</v>
      </c>
      <c r="AG283">
        <v>139.5</v>
      </c>
      <c r="AH283">
        <v>147</v>
      </c>
      <c r="AI283">
        <v>144.5</v>
      </c>
      <c r="AJ283">
        <v>903139</v>
      </c>
      <c r="AK283">
        <v>216016.84</v>
      </c>
      <c r="AL283" s="206"/>
    </row>
    <row r="284" spans="2:38" x14ac:dyDescent="0.25">
      <c r="B284" s="160" t="s">
        <v>721</v>
      </c>
      <c r="C284" s="108" t="s">
        <v>720</v>
      </c>
      <c r="D284" s="108" t="s">
        <v>2810</v>
      </c>
      <c r="E284" s="108" t="s">
        <v>2811</v>
      </c>
      <c r="F284" s="108" t="s">
        <v>2812</v>
      </c>
      <c r="G284" s="160" t="s">
        <v>167</v>
      </c>
      <c r="H284" s="109">
        <v>1</v>
      </c>
      <c r="I284" s="109">
        <v>1</v>
      </c>
      <c r="J284" s="109">
        <v>1</v>
      </c>
      <c r="K284" s="109">
        <v>3</v>
      </c>
      <c r="L284">
        <v>143619</v>
      </c>
      <c r="M284">
        <v>143619</v>
      </c>
      <c r="N284">
        <v>766793</v>
      </c>
      <c r="O284">
        <v>555328.69999999995</v>
      </c>
      <c r="P284">
        <v>1551001</v>
      </c>
      <c r="Q284">
        <v>0</v>
      </c>
      <c r="R284">
        <v>21608</v>
      </c>
      <c r="S284">
        <v>21608</v>
      </c>
      <c r="T284">
        <v>120548</v>
      </c>
      <c r="U284">
        <v>28101.56</v>
      </c>
      <c r="V284">
        <v>86106</v>
      </c>
      <c r="W284">
        <v>10880.56</v>
      </c>
      <c r="X284">
        <v>17221</v>
      </c>
      <c r="Y284">
        <v>17221</v>
      </c>
      <c r="Z284">
        <v>17221</v>
      </c>
      <c r="AA284">
        <v>0</v>
      </c>
      <c r="AB284">
        <v>0</v>
      </c>
      <c r="AC284">
        <v>0</v>
      </c>
      <c r="AD284">
        <v>76.64</v>
      </c>
      <c r="AE284">
        <v>75.64</v>
      </c>
      <c r="AF284">
        <v>75.64</v>
      </c>
      <c r="AG284">
        <v>97.04</v>
      </c>
      <c r="AH284">
        <v>84.74</v>
      </c>
      <c r="AI284">
        <v>91.9</v>
      </c>
      <c r="AJ284">
        <v>310000</v>
      </c>
      <c r="AK284">
        <v>0</v>
      </c>
      <c r="AL284" s="206"/>
    </row>
    <row r="285" spans="2:38" x14ac:dyDescent="0.25">
      <c r="B285" s="160" t="s">
        <v>1519</v>
      </c>
      <c r="C285" s="108" t="s">
        <v>1518</v>
      </c>
      <c r="D285" s="108" t="s">
        <v>2813</v>
      </c>
      <c r="E285" s="108" t="s">
        <v>2814</v>
      </c>
      <c r="F285" s="108" t="s">
        <v>2815</v>
      </c>
      <c r="G285" s="160" t="s">
        <v>161</v>
      </c>
      <c r="H285" s="109">
        <v>1</v>
      </c>
      <c r="I285" s="109">
        <v>1</v>
      </c>
      <c r="J285" s="109">
        <v>1</v>
      </c>
      <c r="K285" s="109">
        <v>3</v>
      </c>
      <c r="L285">
        <v>483972</v>
      </c>
      <c r="M285">
        <v>483972</v>
      </c>
      <c r="N285">
        <v>2333115</v>
      </c>
      <c r="O285">
        <v>1111426.17</v>
      </c>
      <c r="P285">
        <v>4719216</v>
      </c>
      <c r="Q285">
        <v>2221.7600000000002</v>
      </c>
      <c r="R285">
        <v>0</v>
      </c>
      <c r="S285">
        <v>0</v>
      </c>
      <c r="T285">
        <v>366788</v>
      </c>
      <c r="U285">
        <v>0</v>
      </c>
      <c r="V285">
        <v>261992</v>
      </c>
      <c r="W285">
        <v>0</v>
      </c>
      <c r="X285">
        <v>52398</v>
      </c>
      <c r="Y285">
        <v>0</v>
      </c>
      <c r="Z285">
        <v>52398</v>
      </c>
      <c r="AA285">
        <v>0</v>
      </c>
      <c r="AB285">
        <v>0</v>
      </c>
      <c r="AC285">
        <v>0</v>
      </c>
      <c r="AD285">
        <v>44</v>
      </c>
      <c r="AE285">
        <v>44</v>
      </c>
      <c r="AF285">
        <v>44</v>
      </c>
      <c r="AG285">
        <v>42</v>
      </c>
      <c r="AH285">
        <v>38</v>
      </c>
      <c r="AI285">
        <v>39</v>
      </c>
      <c r="AJ285">
        <v>2642761</v>
      </c>
      <c r="AK285">
        <v>0</v>
      </c>
      <c r="AL285" s="206"/>
    </row>
    <row r="286" spans="2:38" x14ac:dyDescent="0.25">
      <c r="B286" s="160" t="s">
        <v>1561</v>
      </c>
      <c r="C286" s="108" t="s">
        <v>1560</v>
      </c>
      <c r="D286" s="108" t="s">
        <v>2816</v>
      </c>
      <c r="E286" s="108" t="s">
        <v>2817</v>
      </c>
      <c r="F286" s="108" t="s">
        <v>2818</v>
      </c>
      <c r="G286" s="160" t="s">
        <v>161</v>
      </c>
      <c r="H286" s="109">
        <v>1</v>
      </c>
      <c r="I286" s="109">
        <v>1</v>
      </c>
      <c r="J286" s="109">
        <v>1</v>
      </c>
      <c r="K286" s="109">
        <v>3</v>
      </c>
      <c r="L286">
        <v>444599</v>
      </c>
      <c r="M286">
        <v>444599</v>
      </c>
      <c r="N286">
        <v>2030576</v>
      </c>
      <c r="O286">
        <v>940818.11</v>
      </c>
      <c r="P286">
        <v>4107268</v>
      </c>
      <c r="Q286">
        <v>291228.82</v>
      </c>
      <c r="R286">
        <v>0</v>
      </c>
      <c r="S286">
        <v>0</v>
      </c>
      <c r="T286">
        <v>319228</v>
      </c>
      <c r="U286">
        <v>52200.800000000003</v>
      </c>
      <c r="V286">
        <v>228020</v>
      </c>
      <c r="W286">
        <v>44090</v>
      </c>
      <c r="X286">
        <v>45604</v>
      </c>
      <c r="Y286">
        <v>8110.8</v>
      </c>
      <c r="Z286">
        <v>45604</v>
      </c>
      <c r="AA286">
        <v>0</v>
      </c>
      <c r="AB286">
        <v>0</v>
      </c>
      <c r="AC286">
        <v>0</v>
      </c>
      <c r="AD286">
        <v>38</v>
      </c>
      <c r="AE286">
        <v>36.5</v>
      </c>
      <c r="AF286">
        <v>36.5</v>
      </c>
      <c r="AG286">
        <v>36</v>
      </c>
      <c r="AH286">
        <v>27</v>
      </c>
      <c r="AI286">
        <v>25</v>
      </c>
      <c r="AJ286">
        <v>2341142</v>
      </c>
      <c r="AK286">
        <v>145614.41</v>
      </c>
      <c r="AL286" s="206"/>
    </row>
    <row r="287" spans="2:38" x14ac:dyDescent="0.25">
      <c r="B287" s="160" t="s">
        <v>897</v>
      </c>
      <c r="C287" s="108" t="s">
        <v>896</v>
      </c>
      <c r="D287" s="108" t="s">
        <v>2819</v>
      </c>
      <c r="E287" s="108" t="s">
        <v>2820</v>
      </c>
      <c r="F287" s="108" t="s">
        <v>2821</v>
      </c>
      <c r="G287" s="160" t="s">
        <v>167</v>
      </c>
      <c r="H287" s="109">
        <v>1</v>
      </c>
      <c r="I287" s="109">
        <v>1</v>
      </c>
      <c r="J287" s="109">
        <v>1</v>
      </c>
      <c r="K287" s="109">
        <v>3</v>
      </c>
      <c r="L287">
        <v>460242</v>
      </c>
      <c r="M287">
        <v>458428.04</v>
      </c>
      <c r="N287">
        <v>2045520</v>
      </c>
      <c r="O287">
        <v>913599.66</v>
      </c>
      <c r="P287">
        <v>4137495</v>
      </c>
      <c r="Q287">
        <v>978926</v>
      </c>
      <c r="R287">
        <v>115706</v>
      </c>
      <c r="S287">
        <v>112799.08</v>
      </c>
      <c r="T287">
        <v>408181</v>
      </c>
      <c r="U287">
        <v>60451.9</v>
      </c>
      <c r="V287">
        <v>229698</v>
      </c>
      <c r="W287">
        <v>13274</v>
      </c>
      <c r="X287">
        <v>45939</v>
      </c>
      <c r="Y287">
        <v>0</v>
      </c>
      <c r="Z287">
        <v>45939</v>
      </c>
      <c r="AA287">
        <v>28983.64</v>
      </c>
      <c r="AB287">
        <v>86605</v>
      </c>
      <c r="AC287">
        <v>18194.259999999998</v>
      </c>
      <c r="AD287">
        <v>321</v>
      </c>
      <c r="AE287">
        <v>319</v>
      </c>
      <c r="AF287">
        <v>319</v>
      </c>
      <c r="AG287">
        <v>320</v>
      </c>
      <c r="AH287">
        <v>319</v>
      </c>
      <c r="AI287">
        <v>320</v>
      </c>
      <c r="AJ287">
        <v>827499</v>
      </c>
      <c r="AK287">
        <v>465295.57</v>
      </c>
      <c r="AL287" s="206"/>
    </row>
    <row r="288" spans="2:38" x14ac:dyDescent="0.25">
      <c r="B288" s="160" t="s">
        <v>1363</v>
      </c>
      <c r="C288" s="108" t="s">
        <v>1362</v>
      </c>
      <c r="D288" s="108" t="s">
        <v>2822</v>
      </c>
      <c r="E288" s="108" t="s">
        <v>2823</v>
      </c>
      <c r="F288" s="108" t="s">
        <v>2824</v>
      </c>
      <c r="G288" s="160" t="s">
        <v>167</v>
      </c>
      <c r="H288" s="109">
        <v>1</v>
      </c>
      <c r="I288" s="109">
        <v>1</v>
      </c>
      <c r="J288" s="109">
        <v>1</v>
      </c>
      <c r="K288" s="109">
        <v>3</v>
      </c>
      <c r="L288">
        <v>247426</v>
      </c>
      <c r="M288">
        <v>247426</v>
      </c>
      <c r="N288">
        <v>1237432</v>
      </c>
      <c r="O288">
        <v>823157.54</v>
      </c>
      <c r="P288">
        <v>2502966</v>
      </c>
      <c r="Q288">
        <v>732171.88</v>
      </c>
      <c r="R288">
        <v>139105</v>
      </c>
      <c r="S288">
        <v>139105</v>
      </c>
      <c r="T288">
        <v>194535</v>
      </c>
      <c r="U288">
        <v>1706.82</v>
      </c>
      <c r="V288">
        <v>138953</v>
      </c>
      <c r="W288">
        <v>0</v>
      </c>
      <c r="X288">
        <v>27791</v>
      </c>
      <c r="Y288">
        <v>1706.82</v>
      </c>
      <c r="Z288">
        <v>27791</v>
      </c>
      <c r="AA288">
        <v>0</v>
      </c>
      <c r="AB288">
        <v>0</v>
      </c>
      <c r="AC288">
        <v>0</v>
      </c>
      <c r="AD288">
        <v>360.68</v>
      </c>
      <c r="AE288">
        <v>374.72</v>
      </c>
      <c r="AF288">
        <v>374.72</v>
      </c>
      <c r="AG288">
        <v>379.6</v>
      </c>
      <c r="AH288">
        <v>554</v>
      </c>
      <c r="AI288">
        <v>581</v>
      </c>
      <c r="AJ288">
        <v>501000</v>
      </c>
      <c r="AK288">
        <v>199876.19</v>
      </c>
      <c r="AL288" s="206"/>
    </row>
    <row r="289" spans="2:38" x14ac:dyDescent="0.25">
      <c r="B289" s="160" t="s">
        <v>601</v>
      </c>
      <c r="C289" s="108" t="s">
        <v>600</v>
      </c>
      <c r="D289" s="108" t="s">
        <v>2825</v>
      </c>
      <c r="E289" s="108" t="s">
        <v>2826</v>
      </c>
      <c r="F289" s="108" t="s">
        <v>2827</v>
      </c>
      <c r="G289" s="160" t="s">
        <v>174</v>
      </c>
      <c r="H289" s="109"/>
      <c r="I289" s="109"/>
      <c r="J289" s="109">
        <v>1</v>
      </c>
      <c r="K289" s="109">
        <v>1</v>
      </c>
      <c r="L289">
        <v>0</v>
      </c>
      <c r="M289">
        <v>0</v>
      </c>
      <c r="N289">
        <v>0</v>
      </c>
      <c r="O289">
        <v>0</v>
      </c>
      <c r="P289">
        <v>0</v>
      </c>
      <c r="Q289">
        <v>0</v>
      </c>
      <c r="R289">
        <v>0</v>
      </c>
      <c r="S289">
        <v>0</v>
      </c>
      <c r="T289">
        <v>747579</v>
      </c>
      <c r="U289">
        <v>374408.47</v>
      </c>
      <c r="V289">
        <v>0</v>
      </c>
      <c r="W289">
        <v>0</v>
      </c>
      <c r="X289">
        <v>0</v>
      </c>
      <c r="Y289">
        <v>0</v>
      </c>
      <c r="Z289">
        <v>0</v>
      </c>
      <c r="AA289">
        <v>0</v>
      </c>
      <c r="AB289">
        <v>747579</v>
      </c>
      <c r="AC289">
        <v>374408.47</v>
      </c>
      <c r="AD289">
        <v>43.2</v>
      </c>
      <c r="AE289">
        <v>43</v>
      </c>
      <c r="AF289">
        <v>43</v>
      </c>
      <c r="AG289">
        <v>45</v>
      </c>
      <c r="AH289">
        <v>44</v>
      </c>
      <c r="AI289">
        <v>39</v>
      </c>
      <c r="AJ289">
        <v>0</v>
      </c>
      <c r="AK289">
        <v>0</v>
      </c>
      <c r="AL289" s="206"/>
    </row>
    <row r="290" spans="2:38" x14ac:dyDescent="0.25">
      <c r="B290" s="160" t="s">
        <v>631</v>
      </c>
      <c r="C290" s="108" t="s">
        <v>630</v>
      </c>
      <c r="D290" s="108" t="s">
        <v>2828</v>
      </c>
      <c r="E290" s="108" t="s">
        <v>2829</v>
      </c>
      <c r="F290" s="108" t="s">
        <v>2830</v>
      </c>
      <c r="G290" s="160" t="s">
        <v>174</v>
      </c>
      <c r="H290" s="109"/>
      <c r="I290" s="109"/>
      <c r="J290" s="109">
        <v>1</v>
      </c>
      <c r="K290" s="109">
        <v>1</v>
      </c>
      <c r="L290">
        <v>0</v>
      </c>
      <c r="M290">
        <v>0</v>
      </c>
      <c r="N290">
        <v>0</v>
      </c>
      <c r="O290">
        <v>0</v>
      </c>
      <c r="P290">
        <v>0</v>
      </c>
      <c r="Q290">
        <v>0</v>
      </c>
      <c r="R290">
        <v>0</v>
      </c>
      <c r="S290">
        <v>0</v>
      </c>
      <c r="T290">
        <v>311287</v>
      </c>
      <c r="U290">
        <v>0</v>
      </c>
      <c r="V290">
        <v>0</v>
      </c>
      <c r="W290">
        <v>0</v>
      </c>
      <c r="X290">
        <v>0</v>
      </c>
      <c r="Y290">
        <v>0</v>
      </c>
      <c r="Z290">
        <v>0</v>
      </c>
      <c r="AA290">
        <v>0</v>
      </c>
      <c r="AB290">
        <v>311287</v>
      </c>
      <c r="AC290">
        <v>0</v>
      </c>
      <c r="AD290">
        <v>17</v>
      </c>
      <c r="AE290">
        <v>17</v>
      </c>
      <c r="AF290">
        <v>17</v>
      </c>
      <c r="AG290">
        <v>18</v>
      </c>
      <c r="AH290">
        <v>18</v>
      </c>
      <c r="AI290">
        <v>17</v>
      </c>
      <c r="AJ290">
        <v>0</v>
      </c>
      <c r="AK290">
        <v>0</v>
      </c>
      <c r="AL290" s="206"/>
    </row>
    <row r="291" spans="2:38" x14ac:dyDescent="0.25">
      <c r="B291" s="160" t="s">
        <v>629</v>
      </c>
      <c r="C291" s="108" t="s">
        <v>628</v>
      </c>
      <c r="D291" s="108" t="s">
        <v>2831</v>
      </c>
      <c r="E291" s="108" t="s">
        <v>2832</v>
      </c>
      <c r="F291" s="108" t="s">
        <v>2833</v>
      </c>
      <c r="G291" s="160" t="s">
        <v>167</v>
      </c>
      <c r="H291" s="109">
        <v>1</v>
      </c>
      <c r="I291" s="109">
        <v>1</v>
      </c>
      <c r="J291" s="109">
        <v>1</v>
      </c>
      <c r="K291" s="109">
        <v>3</v>
      </c>
      <c r="L291">
        <v>2225779</v>
      </c>
      <c r="M291">
        <v>2224914.7000000002</v>
      </c>
      <c r="N291">
        <v>12543899</v>
      </c>
      <c r="O291">
        <v>5062041.7699999996</v>
      </c>
      <c r="P291">
        <v>25372679</v>
      </c>
      <c r="Q291">
        <v>14902966.119999999</v>
      </c>
      <c r="R291">
        <v>90481</v>
      </c>
      <c r="S291">
        <v>89616.320000000007</v>
      </c>
      <c r="T291">
        <v>2045073</v>
      </c>
      <c r="U291">
        <v>337274.84</v>
      </c>
      <c r="V291">
        <v>1408590</v>
      </c>
      <c r="W291">
        <v>176142.47</v>
      </c>
      <c r="X291">
        <v>281718</v>
      </c>
      <c r="Y291">
        <v>115204.01</v>
      </c>
      <c r="Z291">
        <v>281718</v>
      </c>
      <c r="AA291">
        <v>43178.36</v>
      </c>
      <c r="AB291">
        <v>73047</v>
      </c>
      <c r="AC291">
        <v>2750</v>
      </c>
      <c r="AD291">
        <v>238</v>
      </c>
      <c r="AE291">
        <v>240</v>
      </c>
      <c r="AF291">
        <v>240</v>
      </c>
      <c r="AG291">
        <v>237</v>
      </c>
      <c r="AH291">
        <v>248</v>
      </c>
      <c r="AI291">
        <v>263</v>
      </c>
      <c r="AJ291">
        <v>5074536</v>
      </c>
      <c r="AK291">
        <v>756597.56</v>
      </c>
      <c r="AL291" s="206"/>
    </row>
    <row r="292" spans="2:38" x14ac:dyDescent="0.25">
      <c r="B292" s="160" t="s">
        <v>553</v>
      </c>
      <c r="C292" s="108" t="s">
        <v>552</v>
      </c>
      <c r="D292" s="108" t="s">
        <v>2834</v>
      </c>
      <c r="E292" s="108" t="s">
        <v>2835</v>
      </c>
      <c r="F292" s="108" t="s">
        <v>2836</v>
      </c>
      <c r="G292" s="160" t="s">
        <v>167</v>
      </c>
      <c r="H292" s="109">
        <v>1</v>
      </c>
      <c r="I292" s="109">
        <v>1</v>
      </c>
      <c r="J292" s="109">
        <v>1</v>
      </c>
      <c r="K292" s="109">
        <v>3</v>
      </c>
      <c r="L292">
        <v>459504</v>
      </c>
      <c r="M292">
        <v>459504</v>
      </c>
      <c r="N292">
        <v>2042243</v>
      </c>
      <c r="O292">
        <v>1301353.3500000001</v>
      </c>
      <c r="P292">
        <v>4130867</v>
      </c>
      <c r="Q292">
        <v>0</v>
      </c>
      <c r="R292">
        <v>101080</v>
      </c>
      <c r="S292">
        <v>101080</v>
      </c>
      <c r="T292">
        <v>321061</v>
      </c>
      <c r="U292">
        <v>0</v>
      </c>
      <c r="V292">
        <v>229329</v>
      </c>
      <c r="W292">
        <v>0</v>
      </c>
      <c r="X292">
        <v>45866</v>
      </c>
      <c r="Y292">
        <v>0</v>
      </c>
      <c r="Z292">
        <v>45866</v>
      </c>
      <c r="AA292">
        <v>0</v>
      </c>
      <c r="AB292">
        <v>0</v>
      </c>
      <c r="AC292">
        <v>0</v>
      </c>
      <c r="AD292">
        <v>278</v>
      </c>
      <c r="AE292">
        <v>278.5</v>
      </c>
      <c r="AF292">
        <v>278.5</v>
      </c>
      <c r="AG292">
        <v>282.5</v>
      </c>
      <c r="AH292">
        <v>283</v>
      </c>
      <c r="AI292">
        <v>283</v>
      </c>
      <c r="AJ292">
        <v>826173.4</v>
      </c>
      <c r="AK292">
        <v>0</v>
      </c>
      <c r="AL292" s="206"/>
    </row>
    <row r="293" spans="2:38" x14ac:dyDescent="0.25">
      <c r="B293" s="160" t="s">
        <v>1083</v>
      </c>
      <c r="C293" s="108" t="s">
        <v>1082</v>
      </c>
      <c r="D293" s="108" t="s">
        <v>2837</v>
      </c>
      <c r="E293" s="108" t="s">
        <v>2838</v>
      </c>
      <c r="F293" s="108" t="s">
        <v>2839</v>
      </c>
      <c r="G293" s="160" t="s">
        <v>167</v>
      </c>
      <c r="H293" s="109">
        <v>1</v>
      </c>
      <c r="I293" s="109">
        <v>1</v>
      </c>
      <c r="J293" s="109">
        <v>1</v>
      </c>
      <c r="K293" s="109">
        <v>3</v>
      </c>
      <c r="L293">
        <v>842045</v>
      </c>
      <c r="M293">
        <v>842045</v>
      </c>
      <c r="N293">
        <v>3624027</v>
      </c>
      <c r="O293">
        <v>3624027</v>
      </c>
      <c r="P293">
        <v>7330358</v>
      </c>
      <c r="Q293">
        <v>33372</v>
      </c>
      <c r="R293">
        <v>68439</v>
      </c>
      <c r="S293">
        <v>68439</v>
      </c>
      <c r="T293">
        <v>632959</v>
      </c>
      <c r="U293">
        <v>266712.84000000003</v>
      </c>
      <c r="V293">
        <v>406952</v>
      </c>
      <c r="W293">
        <v>213626.55</v>
      </c>
      <c r="X293">
        <v>81391</v>
      </c>
      <c r="Y293">
        <v>53086.29</v>
      </c>
      <c r="Z293">
        <v>81391</v>
      </c>
      <c r="AA293">
        <v>0</v>
      </c>
      <c r="AB293">
        <v>63225</v>
      </c>
      <c r="AC293">
        <v>0</v>
      </c>
      <c r="AD293">
        <v>146</v>
      </c>
      <c r="AE293">
        <v>150</v>
      </c>
      <c r="AF293">
        <v>150</v>
      </c>
      <c r="AG293">
        <v>145</v>
      </c>
      <c r="AH293">
        <v>142</v>
      </c>
      <c r="AI293">
        <v>147</v>
      </c>
      <c r="AJ293">
        <v>1466072</v>
      </c>
      <c r="AK293">
        <v>0</v>
      </c>
      <c r="AL293" s="206"/>
    </row>
    <row r="294" spans="2:38" x14ac:dyDescent="0.25">
      <c r="B294" s="160" t="s">
        <v>1795</v>
      </c>
      <c r="C294" s="108" t="s">
        <v>1794</v>
      </c>
      <c r="D294" s="108" t="s">
        <v>2840</v>
      </c>
      <c r="E294" s="108" t="s">
        <v>4354</v>
      </c>
      <c r="F294" s="108" t="s">
        <v>2841</v>
      </c>
      <c r="G294" s="160" t="s">
        <v>1720</v>
      </c>
      <c r="H294" s="109"/>
      <c r="I294" s="109"/>
      <c r="J294" s="109">
        <v>1</v>
      </c>
      <c r="K294" s="109">
        <v>1</v>
      </c>
      <c r="L294">
        <v>0</v>
      </c>
      <c r="M294">
        <v>0</v>
      </c>
      <c r="N294">
        <v>0</v>
      </c>
      <c r="O294">
        <v>0</v>
      </c>
      <c r="P294">
        <v>0</v>
      </c>
      <c r="Q294">
        <v>0</v>
      </c>
      <c r="R294">
        <v>0</v>
      </c>
      <c r="S294">
        <v>0</v>
      </c>
      <c r="T294">
        <v>260409</v>
      </c>
      <c r="U294">
        <v>11856.42</v>
      </c>
      <c r="V294">
        <v>0</v>
      </c>
      <c r="W294">
        <v>0</v>
      </c>
      <c r="X294">
        <v>0</v>
      </c>
      <c r="Y294">
        <v>0</v>
      </c>
      <c r="Z294">
        <v>0</v>
      </c>
      <c r="AA294">
        <v>0</v>
      </c>
      <c r="AB294">
        <v>260409</v>
      </c>
      <c r="AC294">
        <v>11856.42</v>
      </c>
      <c r="AD294">
        <v>96</v>
      </c>
      <c r="AE294">
        <v>107</v>
      </c>
      <c r="AF294">
        <v>106</v>
      </c>
      <c r="AG294">
        <v>100</v>
      </c>
      <c r="AH294">
        <v>94</v>
      </c>
      <c r="AI294">
        <v>93</v>
      </c>
      <c r="AJ294">
        <v>0</v>
      </c>
      <c r="AK294">
        <v>0</v>
      </c>
      <c r="AL294" s="206"/>
    </row>
    <row r="295" spans="2:38" x14ac:dyDescent="0.25">
      <c r="B295" s="160" t="s">
        <v>1433</v>
      </c>
      <c r="C295" s="108" t="s">
        <v>1432</v>
      </c>
      <c r="D295" s="108" t="s">
        <v>2842</v>
      </c>
      <c r="E295" s="108" t="s">
        <v>2843</v>
      </c>
      <c r="F295" s="108" t="s">
        <v>2844</v>
      </c>
      <c r="G295" s="160" t="s">
        <v>161</v>
      </c>
      <c r="H295" s="109">
        <v>1</v>
      </c>
      <c r="I295" s="109">
        <v>1</v>
      </c>
      <c r="J295" s="109">
        <v>1</v>
      </c>
      <c r="K295" s="109">
        <v>3</v>
      </c>
      <c r="L295">
        <v>472859</v>
      </c>
      <c r="M295">
        <v>472859</v>
      </c>
      <c r="N295">
        <v>2351193</v>
      </c>
      <c r="O295">
        <v>2013022</v>
      </c>
      <c r="P295">
        <v>4755783</v>
      </c>
      <c r="Q295">
        <v>0</v>
      </c>
      <c r="R295">
        <v>0</v>
      </c>
      <c r="S295">
        <v>0</v>
      </c>
      <c r="T295">
        <v>369631</v>
      </c>
      <c r="U295">
        <v>149045</v>
      </c>
      <c r="V295">
        <v>264023</v>
      </c>
      <c r="W295">
        <v>127045</v>
      </c>
      <c r="X295">
        <v>52804</v>
      </c>
      <c r="Y295">
        <v>0</v>
      </c>
      <c r="Z295">
        <v>52804</v>
      </c>
      <c r="AA295">
        <v>22000</v>
      </c>
      <c r="AB295">
        <v>0</v>
      </c>
      <c r="AC295">
        <v>0</v>
      </c>
      <c r="AD295">
        <v>36</v>
      </c>
      <c r="AE295">
        <v>41</v>
      </c>
      <c r="AF295">
        <v>41</v>
      </c>
      <c r="AG295">
        <v>43</v>
      </c>
      <c r="AH295">
        <v>38</v>
      </c>
      <c r="AI295">
        <v>51</v>
      </c>
      <c r="AJ295">
        <v>951157</v>
      </c>
      <c r="AK295">
        <v>0</v>
      </c>
      <c r="AL295" s="206"/>
    </row>
    <row r="296" spans="2:38" x14ac:dyDescent="0.25">
      <c r="B296" s="160" t="s">
        <v>785</v>
      </c>
      <c r="C296" s="108" t="s">
        <v>784</v>
      </c>
      <c r="D296" s="108" t="s">
        <v>2845</v>
      </c>
      <c r="E296" s="108" t="s">
        <v>2846</v>
      </c>
      <c r="F296" s="108" t="s">
        <v>2847</v>
      </c>
      <c r="G296" s="160" t="s">
        <v>167</v>
      </c>
      <c r="H296" s="109">
        <v>1</v>
      </c>
      <c r="I296" s="109">
        <v>1</v>
      </c>
      <c r="J296" s="109">
        <v>1</v>
      </c>
      <c r="K296" s="109">
        <v>3</v>
      </c>
      <c r="L296">
        <v>270577</v>
      </c>
      <c r="M296">
        <v>270577</v>
      </c>
      <c r="N296">
        <v>1882024</v>
      </c>
      <c r="O296">
        <v>1483711.8</v>
      </c>
      <c r="P296">
        <v>3806791</v>
      </c>
      <c r="Q296">
        <v>1899636</v>
      </c>
      <c r="R296">
        <v>90061</v>
      </c>
      <c r="S296">
        <v>90061</v>
      </c>
      <c r="T296">
        <v>295874</v>
      </c>
      <c r="U296">
        <v>0</v>
      </c>
      <c r="V296">
        <v>211338</v>
      </c>
      <c r="W296">
        <v>0</v>
      </c>
      <c r="X296">
        <v>42268</v>
      </c>
      <c r="Y296">
        <v>0</v>
      </c>
      <c r="Z296">
        <v>42268</v>
      </c>
      <c r="AA296">
        <v>0</v>
      </c>
      <c r="AB296">
        <v>0</v>
      </c>
      <c r="AC296">
        <v>0</v>
      </c>
      <c r="AD296">
        <v>202.5</v>
      </c>
      <c r="AE296">
        <v>202.5</v>
      </c>
      <c r="AF296">
        <v>202.5</v>
      </c>
      <c r="AG296">
        <v>200</v>
      </c>
      <c r="AH296">
        <v>210</v>
      </c>
      <c r="AI296">
        <v>214.08</v>
      </c>
      <c r="AJ296">
        <v>972696</v>
      </c>
      <c r="AK296">
        <v>1899636</v>
      </c>
      <c r="AL296" s="206"/>
    </row>
    <row r="297" spans="2:38" x14ac:dyDescent="0.25">
      <c r="B297" s="160" t="s">
        <v>189</v>
      </c>
      <c r="C297" s="108" t="s">
        <v>188</v>
      </c>
      <c r="D297" s="108" t="s">
        <v>2848</v>
      </c>
      <c r="E297" s="108" t="s">
        <v>2849</v>
      </c>
      <c r="F297" s="108" t="s">
        <v>2850</v>
      </c>
      <c r="G297" s="160" t="s">
        <v>174</v>
      </c>
      <c r="H297" s="109"/>
      <c r="I297" s="109"/>
      <c r="J297" s="109">
        <v>1</v>
      </c>
      <c r="K297" s="109">
        <v>1</v>
      </c>
      <c r="L297">
        <v>0</v>
      </c>
      <c r="M297">
        <v>0</v>
      </c>
      <c r="N297">
        <v>0</v>
      </c>
      <c r="O297">
        <v>0</v>
      </c>
      <c r="P297">
        <v>0</v>
      </c>
      <c r="Q297">
        <v>0</v>
      </c>
      <c r="R297">
        <v>0</v>
      </c>
      <c r="S297">
        <v>0</v>
      </c>
      <c r="T297">
        <v>279815</v>
      </c>
      <c r="U297">
        <v>0</v>
      </c>
      <c r="V297">
        <v>0</v>
      </c>
      <c r="W297">
        <v>0</v>
      </c>
      <c r="X297">
        <v>0</v>
      </c>
      <c r="Y297">
        <v>0</v>
      </c>
      <c r="Z297">
        <v>0</v>
      </c>
      <c r="AA297">
        <v>0</v>
      </c>
      <c r="AB297">
        <v>279815</v>
      </c>
      <c r="AC297">
        <v>0</v>
      </c>
      <c r="AD297">
        <v>17</v>
      </c>
      <c r="AE297">
        <v>18</v>
      </c>
      <c r="AF297">
        <v>18</v>
      </c>
      <c r="AG297">
        <v>18</v>
      </c>
      <c r="AH297">
        <v>17</v>
      </c>
      <c r="AI297">
        <v>19</v>
      </c>
      <c r="AJ297">
        <v>0</v>
      </c>
      <c r="AK297">
        <v>0</v>
      </c>
      <c r="AL297" s="206"/>
    </row>
    <row r="298" spans="2:38" x14ac:dyDescent="0.25">
      <c r="B298" s="160" t="s">
        <v>555</v>
      </c>
      <c r="C298" s="108" t="s">
        <v>554</v>
      </c>
      <c r="D298" s="108" t="s">
        <v>2851</v>
      </c>
      <c r="E298" s="108" t="s">
        <v>2852</v>
      </c>
      <c r="F298" s="108" t="s">
        <v>2853</v>
      </c>
      <c r="G298" s="160" t="s">
        <v>167</v>
      </c>
      <c r="H298" s="109">
        <v>1</v>
      </c>
      <c r="I298" s="109">
        <v>1</v>
      </c>
      <c r="J298" s="109">
        <v>1</v>
      </c>
      <c r="K298" s="109">
        <v>3</v>
      </c>
      <c r="L298">
        <v>820658</v>
      </c>
      <c r="M298">
        <v>820658</v>
      </c>
      <c r="N298">
        <v>3520035</v>
      </c>
      <c r="O298">
        <v>1973573.52</v>
      </c>
      <c r="P298">
        <v>7120013</v>
      </c>
      <c r="Q298">
        <v>3221998.87</v>
      </c>
      <c r="R298">
        <v>76154</v>
      </c>
      <c r="S298">
        <v>76154</v>
      </c>
      <c r="T298">
        <v>594889</v>
      </c>
      <c r="U298">
        <v>145881.70000000001</v>
      </c>
      <c r="V298">
        <v>395275</v>
      </c>
      <c r="W298">
        <v>84445.75</v>
      </c>
      <c r="X298">
        <v>79055</v>
      </c>
      <c r="Y298">
        <v>19341.599999999999</v>
      </c>
      <c r="Z298">
        <v>79055</v>
      </c>
      <c r="AA298">
        <v>590.35</v>
      </c>
      <c r="AB298">
        <v>41504</v>
      </c>
      <c r="AC298">
        <v>41504</v>
      </c>
      <c r="AD298">
        <v>212.5</v>
      </c>
      <c r="AE298">
        <v>213.5</v>
      </c>
      <c r="AF298">
        <v>213.5</v>
      </c>
      <c r="AG298">
        <v>208</v>
      </c>
      <c r="AH298">
        <v>206.3</v>
      </c>
      <c r="AI298">
        <v>211.5</v>
      </c>
      <c r="AJ298">
        <v>1424002.6</v>
      </c>
      <c r="AK298">
        <v>594799.03</v>
      </c>
      <c r="AL298" s="206"/>
    </row>
    <row r="299" spans="2:38" x14ac:dyDescent="0.25">
      <c r="B299" s="160" t="s">
        <v>415</v>
      </c>
      <c r="C299" s="108" t="s">
        <v>414</v>
      </c>
      <c r="D299" s="108" t="s">
        <v>2854</v>
      </c>
      <c r="E299" s="108" t="s">
        <v>2855</v>
      </c>
      <c r="F299" s="108" t="s">
        <v>2856</v>
      </c>
      <c r="G299" s="160" t="s">
        <v>167</v>
      </c>
      <c r="H299" s="109">
        <v>1</v>
      </c>
      <c r="I299" s="109">
        <v>1</v>
      </c>
      <c r="J299" s="109">
        <v>1</v>
      </c>
      <c r="K299" s="109">
        <v>3</v>
      </c>
      <c r="L299">
        <v>480827</v>
      </c>
      <c r="M299">
        <v>480827</v>
      </c>
      <c r="N299">
        <v>2101667</v>
      </c>
      <c r="O299">
        <v>1378118.77</v>
      </c>
      <c r="P299">
        <v>4251064</v>
      </c>
      <c r="Q299">
        <v>200510.58</v>
      </c>
      <c r="R299">
        <v>35070</v>
      </c>
      <c r="S299">
        <v>35070</v>
      </c>
      <c r="T299">
        <v>372183</v>
      </c>
      <c r="U299">
        <v>68331.62</v>
      </c>
      <c r="V299">
        <v>236002</v>
      </c>
      <c r="W299">
        <v>34909.370000000003</v>
      </c>
      <c r="X299">
        <v>47200</v>
      </c>
      <c r="Y299">
        <v>22097.01</v>
      </c>
      <c r="Z299">
        <v>47200</v>
      </c>
      <c r="AA299">
        <v>22607.78</v>
      </c>
      <c r="AB299">
        <v>41781</v>
      </c>
      <c r="AC299">
        <v>2500</v>
      </c>
      <c r="AD299">
        <v>108.6</v>
      </c>
      <c r="AE299">
        <v>106</v>
      </c>
      <c r="AF299">
        <v>106</v>
      </c>
      <c r="AG299">
        <v>106</v>
      </c>
      <c r="AH299">
        <v>179.5</v>
      </c>
      <c r="AI299">
        <v>179.5</v>
      </c>
      <c r="AJ299">
        <v>850213</v>
      </c>
      <c r="AK299">
        <v>181787.72</v>
      </c>
      <c r="AL299" s="206"/>
    </row>
    <row r="300" spans="2:38" x14ac:dyDescent="0.25">
      <c r="B300" s="160" t="s">
        <v>979</v>
      </c>
      <c r="C300" s="108" t="s">
        <v>978</v>
      </c>
      <c r="D300" s="108" t="s">
        <v>2857</v>
      </c>
      <c r="E300" s="108" t="s">
        <v>2858</v>
      </c>
      <c r="F300" s="108" t="s">
        <v>4375</v>
      </c>
      <c r="G300" s="160" t="s">
        <v>167</v>
      </c>
      <c r="H300" s="109">
        <v>1</v>
      </c>
      <c r="I300" s="109">
        <v>1</v>
      </c>
      <c r="J300" s="109">
        <v>1</v>
      </c>
      <c r="K300" s="109">
        <v>3</v>
      </c>
      <c r="L300">
        <v>97669</v>
      </c>
      <c r="M300">
        <v>97669</v>
      </c>
      <c r="N300">
        <v>434082</v>
      </c>
      <c r="O300">
        <v>50411.85</v>
      </c>
      <c r="P300">
        <v>878022</v>
      </c>
      <c r="Q300">
        <v>156216.44</v>
      </c>
      <c r="R300">
        <v>22842</v>
      </c>
      <c r="S300">
        <v>22842</v>
      </c>
      <c r="T300">
        <v>68242</v>
      </c>
      <c r="U300">
        <v>0</v>
      </c>
      <c r="V300">
        <v>48744</v>
      </c>
      <c r="W300">
        <v>0</v>
      </c>
      <c r="X300">
        <v>9749</v>
      </c>
      <c r="Y300">
        <v>0</v>
      </c>
      <c r="Z300">
        <v>9749</v>
      </c>
      <c r="AA300">
        <v>0</v>
      </c>
      <c r="AB300">
        <v>0</v>
      </c>
      <c r="AC300">
        <v>0</v>
      </c>
      <c r="AD300">
        <v>75.510000000000005</v>
      </c>
      <c r="AE300">
        <v>75.510000000000005</v>
      </c>
      <c r="AF300">
        <v>75.510000000000005</v>
      </c>
      <c r="AG300">
        <v>72.510000000000005</v>
      </c>
      <c r="AH300">
        <v>110.9</v>
      </c>
      <c r="AI300">
        <v>111.2</v>
      </c>
      <c r="AJ300">
        <v>175604.4</v>
      </c>
      <c r="AK300">
        <v>25065.63</v>
      </c>
      <c r="AL300" s="206"/>
    </row>
    <row r="301" spans="2:38" x14ac:dyDescent="0.25">
      <c r="B301" s="160" t="s">
        <v>419</v>
      </c>
      <c r="C301" s="108" t="s">
        <v>418</v>
      </c>
      <c r="D301" s="108" t="s">
        <v>2859</v>
      </c>
      <c r="E301" s="108" t="s">
        <v>2860</v>
      </c>
      <c r="F301" s="108" t="s">
        <v>2861</v>
      </c>
      <c r="G301" s="160" t="s">
        <v>167</v>
      </c>
      <c r="H301" s="109">
        <v>1</v>
      </c>
      <c r="I301" s="109">
        <v>1</v>
      </c>
      <c r="J301" s="109">
        <v>1</v>
      </c>
      <c r="K301" s="109">
        <v>3</v>
      </c>
      <c r="L301">
        <v>367605</v>
      </c>
      <c r="M301">
        <v>367605</v>
      </c>
      <c r="N301">
        <v>2203413</v>
      </c>
      <c r="O301">
        <v>2110558.2200000002</v>
      </c>
      <c r="P301">
        <v>4456868</v>
      </c>
      <c r="Q301">
        <v>1710830.11</v>
      </c>
      <c r="R301">
        <v>53180</v>
      </c>
      <c r="S301">
        <v>53180</v>
      </c>
      <c r="T301">
        <v>346399</v>
      </c>
      <c r="U301">
        <v>244021.57</v>
      </c>
      <c r="V301">
        <v>247427</v>
      </c>
      <c r="W301">
        <v>145049.57</v>
      </c>
      <c r="X301">
        <v>49486</v>
      </c>
      <c r="Y301">
        <v>49486</v>
      </c>
      <c r="Z301">
        <v>49486</v>
      </c>
      <c r="AA301">
        <v>49486</v>
      </c>
      <c r="AB301">
        <v>0</v>
      </c>
      <c r="AC301">
        <v>0</v>
      </c>
      <c r="AD301">
        <v>213.17</v>
      </c>
      <c r="AE301">
        <v>205.86</v>
      </c>
      <c r="AF301">
        <v>205.86</v>
      </c>
      <c r="AG301">
        <v>204.86</v>
      </c>
      <c r="AH301">
        <v>229.2</v>
      </c>
      <c r="AI301">
        <v>236.15</v>
      </c>
      <c r="AJ301">
        <v>891374</v>
      </c>
      <c r="AK301">
        <v>177853.17</v>
      </c>
      <c r="AL301" s="206"/>
    </row>
    <row r="302" spans="2:38" x14ac:dyDescent="0.25">
      <c r="B302" s="160" t="s">
        <v>959</v>
      </c>
      <c r="C302" s="108" t="s">
        <v>958</v>
      </c>
      <c r="D302" s="108" t="s">
        <v>2862</v>
      </c>
      <c r="E302" s="108" t="s">
        <v>2863</v>
      </c>
      <c r="F302" s="108" t="s">
        <v>2864</v>
      </c>
      <c r="G302" s="160" t="s">
        <v>167</v>
      </c>
      <c r="H302" s="109">
        <v>1</v>
      </c>
      <c r="I302" s="109">
        <v>1</v>
      </c>
      <c r="J302" s="109">
        <v>1</v>
      </c>
      <c r="K302" s="109">
        <v>3</v>
      </c>
      <c r="L302">
        <v>153337</v>
      </c>
      <c r="M302">
        <v>153337</v>
      </c>
      <c r="N302">
        <v>681499</v>
      </c>
      <c r="O302">
        <v>681499</v>
      </c>
      <c r="P302">
        <v>1378474</v>
      </c>
      <c r="Q302">
        <v>544077.43999999994</v>
      </c>
      <c r="R302">
        <v>27142</v>
      </c>
      <c r="S302">
        <v>27142</v>
      </c>
      <c r="T302">
        <v>107137</v>
      </c>
      <c r="U302">
        <v>0</v>
      </c>
      <c r="V302">
        <v>76527</v>
      </c>
      <c r="W302">
        <v>0</v>
      </c>
      <c r="X302">
        <v>15305</v>
      </c>
      <c r="Y302">
        <v>0</v>
      </c>
      <c r="Z302">
        <v>15305</v>
      </c>
      <c r="AA302">
        <v>0</v>
      </c>
      <c r="AB302">
        <v>0</v>
      </c>
      <c r="AC302">
        <v>0</v>
      </c>
      <c r="AD302">
        <v>102</v>
      </c>
      <c r="AE302">
        <v>94</v>
      </c>
      <c r="AF302">
        <v>94</v>
      </c>
      <c r="AG302">
        <v>94</v>
      </c>
      <c r="AH302">
        <v>92</v>
      </c>
      <c r="AI302">
        <v>93</v>
      </c>
      <c r="AJ302">
        <v>345000</v>
      </c>
      <c r="AK302">
        <v>0</v>
      </c>
      <c r="AL302" s="206"/>
    </row>
    <row r="303" spans="2:38" x14ac:dyDescent="0.25">
      <c r="B303" s="160" t="s">
        <v>899</v>
      </c>
      <c r="C303" s="108" t="s">
        <v>898</v>
      </c>
      <c r="D303" s="108" t="s">
        <v>2865</v>
      </c>
      <c r="E303" s="108" t="s">
        <v>2866</v>
      </c>
      <c r="F303" s="108" t="s">
        <v>2867</v>
      </c>
      <c r="G303" s="160" t="s">
        <v>167</v>
      </c>
      <c r="H303" s="109">
        <v>1</v>
      </c>
      <c r="I303" s="109">
        <v>1</v>
      </c>
      <c r="J303" s="109">
        <v>1</v>
      </c>
      <c r="K303" s="109">
        <v>3</v>
      </c>
      <c r="L303">
        <v>363530</v>
      </c>
      <c r="M303">
        <v>363530</v>
      </c>
      <c r="N303">
        <v>1598775</v>
      </c>
      <c r="O303">
        <v>883200.24</v>
      </c>
      <c r="P303">
        <v>3233859</v>
      </c>
      <c r="Q303">
        <v>533063.53</v>
      </c>
      <c r="R303">
        <v>61633</v>
      </c>
      <c r="S303">
        <v>61633</v>
      </c>
      <c r="T303">
        <v>251342</v>
      </c>
      <c r="U303">
        <v>38535</v>
      </c>
      <c r="V303">
        <v>93362</v>
      </c>
      <c r="W303">
        <v>0</v>
      </c>
      <c r="X303">
        <v>35906</v>
      </c>
      <c r="Y303">
        <v>6395</v>
      </c>
      <c r="Z303">
        <v>35906</v>
      </c>
      <c r="AA303">
        <v>0</v>
      </c>
      <c r="AB303">
        <v>86168</v>
      </c>
      <c r="AC303">
        <v>32140</v>
      </c>
      <c r="AD303">
        <v>184</v>
      </c>
      <c r="AE303">
        <v>184</v>
      </c>
      <c r="AF303">
        <v>184</v>
      </c>
      <c r="AG303">
        <v>185</v>
      </c>
      <c r="AH303">
        <v>182</v>
      </c>
      <c r="AI303">
        <v>188</v>
      </c>
      <c r="AJ303">
        <v>646772</v>
      </c>
      <c r="AK303">
        <v>38535</v>
      </c>
      <c r="AL303" s="206"/>
    </row>
    <row r="304" spans="2:38" x14ac:dyDescent="0.25">
      <c r="B304" s="160" t="s">
        <v>306</v>
      </c>
      <c r="C304" s="108" t="s">
        <v>305</v>
      </c>
      <c r="D304" s="108" t="s">
        <v>2868</v>
      </c>
      <c r="E304" s="108" t="s">
        <v>2869</v>
      </c>
      <c r="F304" s="108" t="s">
        <v>2870</v>
      </c>
      <c r="G304" s="160" t="s">
        <v>167</v>
      </c>
      <c r="H304" s="109">
        <v>1</v>
      </c>
      <c r="I304" s="109">
        <v>1</v>
      </c>
      <c r="J304" s="109">
        <v>1</v>
      </c>
      <c r="K304" s="109">
        <v>3</v>
      </c>
      <c r="L304">
        <v>113309</v>
      </c>
      <c r="M304">
        <v>113309</v>
      </c>
      <c r="N304">
        <v>433008</v>
      </c>
      <c r="O304">
        <v>432405</v>
      </c>
      <c r="P304">
        <v>875851</v>
      </c>
      <c r="Q304">
        <v>875851</v>
      </c>
      <c r="R304">
        <v>78835</v>
      </c>
      <c r="S304">
        <v>78835</v>
      </c>
      <c r="T304">
        <v>68073</v>
      </c>
      <c r="U304">
        <v>0</v>
      </c>
      <c r="V304">
        <v>48623</v>
      </c>
      <c r="W304">
        <v>0</v>
      </c>
      <c r="X304">
        <v>9725</v>
      </c>
      <c r="Y304">
        <v>0</v>
      </c>
      <c r="Z304">
        <v>9725</v>
      </c>
      <c r="AA304">
        <v>0</v>
      </c>
      <c r="AB304">
        <v>0</v>
      </c>
      <c r="AC304">
        <v>0</v>
      </c>
      <c r="AD304">
        <v>226.16</v>
      </c>
      <c r="AE304">
        <v>224</v>
      </c>
      <c r="AF304">
        <v>224</v>
      </c>
      <c r="AG304">
        <v>227.6</v>
      </c>
      <c r="AH304">
        <v>227.9</v>
      </c>
      <c r="AI304">
        <v>229.6</v>
      </c>
      <c r="AJ304">
        <v>175170.2</v>
      </c>
      <c r="AK304">
        <v>175170.2</v>
      </c>
      <c r="AL304" s="206"/>
    </row>
    <row r="305" spans="2:38" x14ac:dyDescent="0.25">
      <c r="B305" s="160" t="s">
        <v>1085</v>
      </c>
      <c r="C305" s="108" t="s">
        <v>1084</v>
      </c>
      <c r="D305" s="108" t="s">
        <v>2871</v>
      </c>
      <c r="E305" s="108" t="s">
        <v>2872</v>
      </c>
      <c r="F305" s="108" t="s">
        <v>2873</v>
      </c>
      <c r="G305" s="160" t="s">
        <v>167</v>
      </c>
      <c r="H305" s="109">
        <v>1</v>
      </c>
      <c r="I305" s="109">
        <v>1</v>
      </c>
      <c r="J305" s="109">
        <v>1</v>
      </c>
      <c r="K305" s="109">
        <v>3</v>
      </c>
      <c r="L305">
        <v>552450</v>
      </c>
      <c r="M305">
        <v>494915.1</v>
      </c>
      <c r="N305">
        <v>3367616</v>
      </c>
      <c r="O305">
        <v>3357195</v>
      </c>
      <c r="P305">
        <v>6811714</v>
      </c>
      <c r="Q305">
        <v>0</v>
      </c>
      <c r="R305">
        <v>61225</v>
      </c>
      <c r="S305">
        <v>61225</v>
      </c>
      <c r="T305">
        <v>592649</v>
      </c>
      <c r="U305">
        <v>0</v>
      </c>
      <c r="V305">
        <v>378160</v>
      </c>
      <c r="W305">
        <v>0</v>
      </c>
      <c r="X305">
        <v>75632</v>
      </c>
      <c r="Y305">
        <v>0</v>
      </c>
      <c r="Z305">
        <v>75632</v>
      </c>
      <c r="AA305">
        <v>0</v>
      </c>
      <c r="AB305">
        <v>63225</v>
      </c>
      <c r="AC305">
        <v>0</v>
      </c>
      <c r="AD305">
        <v>143</v>
      </c>
      <c r="AE305">
        <v>150</v>
      </c>
      <c r="AF305">
        <v>150</v>
      </c>
      <c r="AG305">
        <v>153</v>
      </c>
      <c r="AH305">
        <v>154</v>
      </c>
      <c r="AI305">
        <v>165</v>
      </c>
      <c r="AJ305">
        <v>1362343</v>
      </c>
      <c r="AK305">
        <v>0</v>
      </c>
      <c r="AL305" s="206"/>
    </row>
    <row r="306" spans="2:38" x14ac:dyDescent="0.25">
      <c r="B306" s="160" t="s">
        <v>799</v>
      </c>
      <c r="C306" s="108" t="s">
        <v>798</v>
      </c>
      <c r="D306" s="108" t="s">
        <v>2874</v>
      </c>
      <c r="E306" s="108" t="s">
        <v>2875</v>
      </c>
      <c r="F306" s="108" t="s">
        <v>2876</v>
      </c>
      <c r="G306" s="160" t="s">
        <v>167</v>
      </c>
      <c r="H306" s="109">
        <v>1</v>
      </c>
      <c r="I306" s="109">
        <v>1</v>
      </c>
      <c r="J306" s="109">
        <v>1</v>
      </c>
      <c r="K306" s="109">
        <v>3</v>
      </c>
      <c r="L306">
        <v>446900</v>
      </c>
      <c r="M306">
        <v>0</v>
      </c>
      <c r="N306">
        <v>1986224</v>
      </c>
      <c r="O306">
        <v>912550</v>
      </c>
      <c r="P306">
        <v>4017556</v>
      </c>
      <c r="Q306">
        <v>663476</v>
      </c>
      <c r="R306">
        <v>446900</v>
      </c>
      <c r="S306">
        <v>0</v>
      </c>
      <c r="T306">
        <v>312255</v>
      </c>
      <c r="U306">
        <v>48123</v>
      </c>
      <c r="V306">
        <v>223039</v>
      </c>
      <c r="W306">
        <v>41755</v>
      </c>
      <c r="X306">
        <v>44608</v>
      </c>
      <c r="Y306">
        <v>6368</v>
      </c>
      <c r="Z306">
        <v>44608</v>
      </c>
      <c r="AA306">
        <v>0</v>
      </c>
      <c r="AB306">
        <v>0</v>
      </c>
      <c r="AC306">
        <v>0</v>
      </c>
      <c r="AD306">
        <v>151.49</v>
      </c>
      <c r="AE306">
        <v>150.71</v>
      </c>
      <c r="AF306">
        <v>150.71</v>
      </c>
      <c r="AG306">
        <v>151.27000000000001</v>
      </c>
      <c r="AH306">
        <v>154.6</v>
      </c>
      <c r="AI306">
        <v>157.16999999999999</v>
      </c>
      <c r="AJ306">
        <v>803512</v>
      </c>
      <c r="AK306">
        <v>563876</v>
      </c>
      <c r="AL306" s="206"/>
    </row>
    <row r="307" spans="2:38" x14ac:dyDescent="0.25">
      <c r="B307" s="160" t="s">
        <v>1481</v>
      </c>
      <c r="C307" s="108" t="s">
        <v>1480</v>
      </c>
      <c r="D307" s="108" t="s">
        <v>2877</v>
      </c>
      <c r="E307" s="108" t="s">
        <v>2878</v>
      </c>
      <c r="F307" s="108" t="s">
        <v>2879</v>
      </c>
      <c r="G307" s="160" t="s">
        <v>161</v>
      </c>
      <c r="H307" s="109">
        <v>1</v>
      </c>
      <c r="I307" s="109">
        <v>1</v>
      </c>
      <c r="J307" s="109">
        <v>1</v>
      </c>
      <c r="K307" s="109">
        <v>3</v>
      </c>
      <c r="L307">
        <v>356609</v>
      </c>
      <c r="M307">
        <v>356609</v>
      </c>
      <c r="N307">
        <v>1846670</v>
      </c>
      <c r="O307">
        <v>267125.49</v>
      </c>
      <c r="P307">
        <v>3735280</v>
      </c>
      <c r="Q307">
        <v>0</v>
      </c>
      <c r="R307">
        <v>0</v>
      </c>
      <c r="S307">
        <v>0</v>
      </c>
      <c r="T307">
        <v>290315</v>
      </c>
      <c r="U307">
        <v>0</v>
      </c>
      <c r="V307">
        <v>207367</v>
      </c>
      <c r="W307">
        <v>0</v>
      </c>
      <c r="X307">
        <v>41474</v>
      </c>
      <c r="Y307">
        <v>0</v>
      </c>
      <c r="Z307">
        <v>41474</v>
      </c>
      <c r="AA307">
        <v>0</v>
      </c>
      <c r="AB307">
        <v>0</v>
      </c>
      <c r="AC307">
        <v>0</v>
      </c>
      <c r="AD307">
        <v>26.5</v>
      </c>
      <c r="AE307">
        <v>35.5</v>
      </c>
      <c r="AF307">
        <v>35.5</v>
      </c>
      <c r="AG307">
        <v>31.5</v>
      </c>
      <c r="AH307">
        <v>34</v>
      </c>
      <c r="AI307">
        <v>33</v>
      </c>
      <c r="AJ307">
        <v>747056</v>
      </c>
      <c r="AK307">
        <v>0</v>
      </c>
      <c r="AL307" s="206"/>
    </row>
    <row r="308" spans="2:38" x14ac:dyDescent="0.25">
      <c r="B308" s="160" t="s">
        <v>473</v>
      </c>
      <c r="C308" s="108" t="s">
        <v>472</v>
      </c>
      <c r="D308" s="108" t="s">
        <v>2880</v>
      </c>
      <c r="E308" s="108" t="s">
        <v>2881</v>
      </c>
      <c r="F308" s="108" t="s">
        <v>2882</v>
      </c>
      <c r="G308" s="160" t="s">
        <v>167</v>
      </c>
      <c r="H308" s="109">
        <v>1</v>
      </c>
      <c r="I308" s="109">
        <v>1</v>
      </c>
      <c r="J308" s="109">
        <v>1</v>
      </c>
      <c r="K308" s="109">
        <v>3</v>
      </c>
      <c r="L308">
        <v>214025</v>
      </c>
      <c r="M308">
        <v>214025</v>
      </c>
      <c r="N308">
        <v>1039820</v>
      </c>
      <c r="O308">
        <v>1039820</v>
      </c>
      <c r="P308">
        <v>2103256</v>
      </c>
      <c r="Q308">
        <v>300467.78999999998</v>
      </c>
      <c r="R308">
        <v>60623</v>
      </c>
      <c r="S308">
        <v>60623</v>
      </c>
      <c r="T308">
        <v>163470</v>
      </c>
      <c r="U308">
        <v>21295.39</v>
      </c>
      <c r="V308">
        <v>116764</v>
      </c>
      <c r="W308">
        <v>12111.44</v>
      </c>
      <c r="X308">
        <v>23353</v>
      </c>
      <c r="Y308">
        <v>23353</v>
      </c>
      <c r="Z308">
        <v>23353</v>
      </c>
      <c r="AA308">
        <v>9183.9500000000007</v>
      </c>
      <c r="AB308">
        <v>0</v>
      </c>
      <c r="AC308">
        <v>0</v>
      </c>
      <c r="AD308">
        <v>171.99</v>
      </c>
      <c r="AE308">
        <v>173</v>
      </c>
      <c r="AF308">
        <v>173</v>
      </c>
      <c r="AG308">
        <v>174</v>
      </c>
      <c r="AH308">
        <v>186.39</v>
      </c>
      <c r="AI308">
        <v>184.1</v>
      </c>
      <c r="AJ308">
        <v>420652</v>
      </c>
      <c r="AK308">
        <v>122767.93</v>
      </c>
      <c r="AL308" s="206"/>
    </row>
    <row r="309" spans="2:38" x14ac:dyDescent="0.25">
      <c r="B309" s="160" t="s">
        <v>1710</v>
      </c>
      <c r="C309" s="108" t="s">
        <v>1709</v>
      </c>
      <c r="D309" s="108" t="s">
        <v>2883</v>
      </c>
      <c r="E309" s="108" t="s">
        <v>4357</v>
      </c>
      <c r="F309" s="108" t="s">
        <v>2884</v>
      </c>
      <c r="G309" s="160" t="s">
        <v>1711</v>
      </c>
      <c r="H309" s="109"/>
      <c r="I309" s="109"/>
      <c r="J309" s="109">
        <v>1</v>
      </c>
      <c r="K309" s="109">
        <v>1</v>
      </c>
      <c r="L309">
        <v>0</v>
      </c>
      <c r="M309">
        <v>0</v>
      </c>
      <c r="N309">
        <v>0</v>
      </c>
      <c r="O309">
        <v>0</v>
      </c>
      <c r="P309">
        <v>0</v>
      </c>
      <c r="Q309">
        <v>0</v>
      </c>
      <c r="R309">
        <v>0</v>
      </c>
      <c r="S309">
        <v>0</v>
      </c>
      <c r="T309">
        <v>180235</v>
      </c>
      <c r="U309">
        <v>0</v>
      </c>
      <c r="V309">
        <v>0</v>
      </c>
      <c r="W309">
        <v>0</v>
      </c>
      <c r="X309">
        <v>0</v>
      </c>
      <c r="Y309">
        <v>0</v>
      </c>
      <c r="Z309">
        <v>0</v>
      </c>
      <c r="AA309">
        <v>0</v>
      </c>
      <c r="AB309">
        <v>180235</v>
      </c>
      <c r="AC309">
        <v>0</v>
      </c>
      <c r="AD309">
        <v>131.30000000000001</v>
      </c>
      <c r="AE309">
        <v>134.30000000000001</v>
      </c>
      <c r="AF309">
        <v>128</v>
      </c>
      <c r="AG309">
        <v>127.5</v>
      </c>
      <c r="AH309">
        <v>117.8</v>
      </c>
      <c r="AI309">
        <v>118</v>
      </c>
      <c r="AJ309">
        <v>0</v>
      </c>
      <c r="AK309">
        <v>0</v>
      </c>
      <c r="AL309" s="206"/>
    </row>
    <row r="310" spans="2:38" x14ac:dyDescent="0.25">
      <c r="B310" s="160" t="s">
        <v>723</v>
      </c>
      <c r="C310" s="108" t="s">
        <v>722</v>
      </c>
      <c r="D310" s="108" t="s">
        <v>2885</v>
      </c>
      <c r="E310" s="108" t="s">
        <v>2886</v>
      </c>
      <c r="F310" s="108" t="s">
        <v>2887</v>
      </c>
      <c r="G310" s="160" t="s">
        <v>167</v>
      </c>
      <c r="H310" s="109">
        <v>1</v>
      </c>
      <c r="I310" s="109">
        <v>1</v>
      </c>
      <c r="J310" s="109">
        <v>1</v>
      </c>
      <c r="K310" s="109">
        <v>3</v>
      </c>
      <c r="L310">
        <v>100932</v>
      </c>
      <c r="M310">
        <v>100932</v>
      </c>
      <c r="N310">
        <v>743830</v>
      </c>
      <c r="O310">
        <v>206998</v>
      </c>
      <c r="P310">
        <v>1504553</v>
      </c>
      <c r="Q310">
        <v>43485</v>
      </c>
      <c r="R310">
        <v>6077</v>
      </c>
      <c r="S310">
        <v>6077</v>
      </c>
      <c r="T310">
        <v>116937</v>
      </c>
      <c r="U310">
        <v>1557.36</v>
      </c>
      <c r="V310">
        <v>83527</v>
      </c>
      <c r="W310">
        <v>0</v>
      </c>
      <c r="X310">
        <v>16705</v>
      </c>
      <c r="Y310">
        <v>1557.36</v>
      </c>
      <c r="Z310">
        <v>16705</v>
      </c>
      <c r="AA310">
        <v>0</v>
      </c>
      <c r="AB310">
        <v>0</v>
      </c>
      <c r="AC310">
        <v>0</v>
      </c>
      <c r="AD310">
        <v>37.200000000000003</v>
      </c>
      <c r="AE310">
        <v>37.5</v>
      </c>
      <c r="AF310">
        <v>37.5</v>
      </c>
      <c r="AG310">
        <v>50</v>
      </c>
      <c r="AH310">
        <v>38.5</v>
      </c>
      <c r="AI310">
        <v>45</v>
      </c>
      <c r="AJ310">
        <v>300911</v>
      </c>
      <c r="AK310">
        <v>1557</v>
      </c>
      <c r="AL310" s="206"/>
    </row>
    <row r="311" spans="2:38" x14ac:dyDescent="0.25">
      <c r="B311" s="160" t="s">
        <v>961</v>
      </c>
      <c r="C311" s="108" t="s">
        <v>960</v>
      </c>
      <c r="D311" s="108" t="s">
        <v>2888</v>
      </c>
      <c r="E311" s="108" t="s">
        <v>2889</v>
      </c>
      <c r="F311" s="108" t="s">
        <v>2890</v>
      </c>
      <c r="G311" s="160" t="s">
        <v>167</v>
      </c>
      <c r="H311" s="109">
        <v>1</v>
      </c>
      <c r="I311" s="109">
        <v>1</v>
      </c>
      <c r="J311" s="109">
        <v>1</v>
      </c>
      <c r="K311" s="109">
        <v>3</v>
      </c>
      <c r="L311">
        <v>4767579</v>
      </c>
      <c r="M311">
        <v>4698094.34</v>
      </c>
      <c r="N311">
        <v>24873106</v>
      </c>
      <c r="O311">
        <v>13581102.41</v>
      </c>
      <c r="P311">
        <v>50311096</v>
      </c>
      <c r="Q311">
        <v>1940282.4</v>
      </c>
      <c r="R311">
        <v>242653</v>
      </c>
      <c r="S311">
        <v>231927</v>
      </c>
      <c r="T311">
        <v>4053907</v>
      </c>
      <c r="U311">
        <v>402847.66</v>
      </c>
      <c r="V311">
        <v>2793073</v>
      </c>
      <c r="W311">
        <v>402847.66</v>
      </c>
      <c r="X311">
        <v>558615</v>
      </c>
      <c r="Y311">
        <v>0</v>
      </c>
      <c r="Z311">
        <v>558615</v>
      </c>
      <c r="AA311">
        <v>0</v>
      </c>
      <c r="AB311">
        <v>143604</v>
      </c>
      <c r="AC311">
        <v>0</v>
      </c>
      <c r="AD311">
        <v>623</v>
      </c>
      <c r="AE311">
        <v>641</v>
      </c>
      <c r="AF311">
        <v>641</v>
      </c>
      <c r="AG311">
        <v>614</v>
      </c>
      <c r="AH311">
        <v>610</v>
      </c>
      <c r="AI311">
        <v>586</v>
      </c>
      <c r="AJ311">
        <v>14305303</v>
      </c>
      <c r="AK311">
        <v>1932866.29</v>
      </c>
      <c r="AL311" s="206"/>
    </row>
    <row r="312" spans="2:38" x14ac:dyDescent="0.25">
      <c r="B312" s="160" t="s">
        <v>1301</v>
      </c>
      <c r="C312" s="108" t="s">
        <v>1300</v>
      </c>
      <c r="D312" s="108" t="s">
        <v>2891</v>
      </c>
      <c r="E312" s="108" t="s">
        <v>2892</v>
      </c>
      <c r="F312" s="108" t="s">
        <v>4376</v>
      </c>
      <c r="G312" s="160" t="s">
        <v>167</v>
      </c>
      <c r="H312" s="109">
        <v>1</v>
      </c>
      <c r="I312" s="109">
        <v>1</v>
      </c>
      <c r="J312" s="109">
        <v>1</v>
      </c>
      <c r="K312" s="109">
        <v>3</v>
      </c>
      <c r="L312">
        <v>329280</v>
      </c>
      <c r="M312">
        <v>329280</v>
      </c>
      <c r="N312">
        <v>1463470</v>
      </c>
      <c r="O312">
        <v>1138515.0900000001</v>
      </c>
      <c r="P312">
        <v>2960177</v>
      </c>
      <c r="Q312">
        <v>306426.08</v>
      </c>
      <c r="R312">
        <v>138302</v>
      </c>
      <c r="S312">
        <v>138302</v>
      </c>
      <c r="T312">
        <v>230071</v>
      </c>
      <c r="U312">
        <v>14553.03</v>
      </c>
      <c r="V312">
        <v>164337</v>
      </c>
      <c r="W312">
        <v>13653.12</v>
      </c>
      <c r="X312">
        <v>32867</v>
      </c>
      <c r="Y312">
        <v>899.91</v>
      </c>
      <c r="Z312">
        <v>32867</v>
      </c>
      <c r="AA312">
        <v>0</v>
      </c>
      <c r="AB312">
        <v>0</v>
      </c>
      <c r="AC312">
        <v>0</v>
      </c>
      <c r="AD312">
        <v>421.53</v>
      </c>
      <c r="AE312">
        <v>445.53</v>
      </c>
      <c r="AF312">
        <v>445.53</v>
      </c>
      <c r="AG312">
        <v>445.53</v>
      </c>
      <c r="AH312">
        <v>467.03</v>
      </c>
      <c r="AI312">
        <v>454.89</v>
      </c>
      <c r="AJ312">
        <v>1038756</v>
      </c>
      <c r="AK312">
        <v>10140</v>
      </c>
      <c r="AL312" s="206"/>
    </row>
    <row r="313" spans="2:38" x14ac:dyDescent="0.25">
      <c r="B313" s="160" t="s">
        <v>1399</v>
      </c>
      <c r="C313" s="108" t="s">
        <v>1398</v>
      </c>
      <c r="D313" s="108" t="s">
        <v>2893</v>
      </c>
      <c r="E313" s="108" t="s">
        <v>2894</v>
      </c>
      <c r="F313" s="108" t="s">
        <v>2895</v>
      </c>
      <c r="G313" s="160" t="s">
        <v>167</v>
      </c>
      <c r="H313" s="109">
        <v>1</v>
      </c>
      <c r="I313" s="109">
        <v>1</v>
      </c>
      <c r="J313" s="109">
        <v>1</v>
      </c>
      <c r="K313" s="109">
        <v>3</v>
      </c>
      <c r="L313">
        <v>160881</v>
      </c>
      <c r="M313">
        <v>160881</v>
      </c>
      <c r="N313">
        <v>658150</v>
      </c>
      <c r="O313">
        <v>596945.68999999994</v>
      </c>
      <c r="P313">
        <v>1331247</v>
      </c>
      <c r="Q313">
        <v>715711.04</v>
      </c>
      <c r="R313">
        <v>211976</v>
      </c>
      <c r="S313">
        <v>211927</v>
      </c>
      <c r="T313">
        <v>103468</v>
      </c>
      <c r="U313">
        <v>60078.16</v>
      </c>
      <c r="V313">
        <v>73906</v>
      </c>
      <c r="W313">
        <v>50412.98</v>
      </c>
      <c r="X313">
        <v>14781</v>
      </c>
      <c r="Y313">
        <v>0</v>
      </c>
      <c r="Z313">
        <v>14781</v>
      </c>
      <c r="AA313">
        <v>9665.18</v>
      </c>
      <c r="AB313">
        <v>0</v>
      </c>
      <c r="AC313">
        <v>0</v>
      </c>
      <c r="AD313">
        <v>485.9</v>
      </c>
      <c r="AE313">
        <v>499.9</v>
      </c>
      <c r="AF313">
        <v>499.9</v>
      </c>
      <c r="AG313">
        <v>510.55</v>
      </c>
      <c r="AH313">
        <v>521.5</v>
      </c>
      <c r="AI313">
        <v>512.79999999999995</v>
      </c>
      <c r="AJ313">
        <v>266249.40000000002</v>
      </c>
      <c r="AK313">
        <v>300812.93</v>
      </c>
      <c r="AL313" s="206"/>
    </row>
    <row r="314" spans="2:38" x14ac:dyDescent="0.25">
      <c r="B314" s="160" t="s">
        <v>1087</v>
      </c>
      <c r="C314" s="108" t="s">
        <v>1086</v>
      </c>
      <c r="D314" s="108" t="s">
        <v>2896</v>
      </c>
      <c r="E314" s="108" t="s">
        <v>2897</v>
      </c>
      <c r="F314" s="108" t="s">
        <v>2898</v>
      </c>
      <c r="G314" s="160" t="s">
        <v>174</v>
      </c>
      <c r="H314" s="109"/>
      <c r="I314" s="109"/>
      <c r="J314" s="109">
        <v>1</v>
      </c>
      <c r="K314" s="109">
        <v>1</v>
      </c>
      <c r="L314">
        <v>0</v>
      </c>
      <c r="M314">
        <v>0</v>
      </c>
      <c r="N314">
        <v>0</v>
      </c>
      <c r="O314">
        <v>0</v>
      </c>
      <c r="P314">
        <v>0</v>
      </c>
      <c r="Q314">
        <v>0</v>
      </c>
      <c r="R314">
        <v>0</v>
      </c>
      <c r="S314">
        <v>0</v>
      </c>
      <c r="T314">
        <v>457588</v>
      </c>
      <c r="U314">
        <v>0</v>
      </c>
      <c r="V314">
        <v>0</v>
      </c>
      <c r="W314">
        <v>0</v>
      </c>
      <c r="X314">
        <v>0</v>
      </c>
      <c r="Y314">
        <v>0</v>
      </c>
      <c r="Z314">
        <v>0</v>
      </c>
      <c r="AA314">
        <v>0</v>
      </c>
      <c r="AB314">
        <v>457588</v>
      </c>
      <c r="AC314">
        <v>0</v>
      </c>
      <c r="AD314">
        <v>23</v>
      </c>
      <c r="AE314">
        <v>25.25</v>
      </c>
      <c r="AF314">
        <v>25.25</v>
      </c>
      <c r="AG314">
        <v>27.25</v>
      </c>
      <c r="AH314">
        <v>27.25</v>
      </c>
      <c r="AI314">
        <v>35.25</v>
      </c>
      <c r="AJ314">
        <v>0</v>
      </c>
      <c r="AK314">
        <v>0</v>
      </c>
      <c r="AL314" s="206"/>
    </row>
    <row r="315" spans="2:38" x14ac:dyDescent="0.25">
      <c r="B315" s="160" t="s">
        <v>1089</v>
      </c>
      <c r="C315" s="108" t="s">
        <v>1088</v>
      </c>
      <c r="D315" s="108" t="s">
        <v>2896</v>
      </c>
      <c r="E315" s="108" t="s">
        <v>2899</v>
      </c>
      <c r="F315" s="108" t="s">
        <v>2898</v>
      </c>
      <c r="G315" s="160" t="s">
        <v>167</v>
      </c>
      <c r="H315" s="109">
        <v>1</v>
      </c>
      <c r="I315" s="109">
        <v>1</v>
      </c>
      <c r="J315" s="109">
        <v>1</v>
      </c>
      <c r="K315" s="109">
        <v>3</v>
      </c>
      <c r="L315">
        <v>3674333</v>
      </c>
      <c r="M315">
        <v>3674333</v>
      </c>
      <c r="N315">
        <v>17048855</v>
      </c>
      <c r="O315">
        <v>14451683.83</v>
      </c>
      <c r="P315">
        <v>34484901</v>
      </c>
      <c r="Q315">
        <v>2931864.74</v>
      </c>
      <c r="R315">
        <v>367639</v>
      </c>
      <c r="S315">
        <v>367639</v>
      </c>
      <c r="T315">
        <v>2932459</v>
      </c>
      <c r="U315">
        <v>1060330.58</v>
      </c>
      <c r="V315">
        <v>1914466</v>
      </c>
      <c r="W315">
        <v>911711.06</v>
      </c>
      <c r="X315">
        <v>382893</v>
      </c>
      <c r="Y315">
        <v>368.96</v>
      </c>
      <c r="Z315">
        <v>382893</v>
      </c>
      <c r="AA315">
        <v>81403.87</v>
      </c>
      <c r="AB315">
        <v>252207</v>
      </c>
      <c r="AC315">
        <v>66846.69</v>
      </c>
      <c r="AD315">
        <v>796</v>
      </c>
      <c r="AE315">
        <v>788.75</v>
      </c>
      <c r="AF315">
        <v>788.75</v>
      </c>
      <c r="AG315">
        <v>794.75</v>
      </c>
      <c r="AH315">
        <v>808.75</v>
      </c>
      <c r="AI315">
        <v>853</v>
      </c>
      <c r="AJ315">
        <v>6896980.2000000002</v>
      </c>
      <c r="AK315">
        <v>993483.89</v>
      </c>
      <c r="AL315" s="206"/>
    </row>
    <row r="316" spans="2:38" x14ac:dyDescent="0.25">
      <c r="B316" s="160" t="s">
        <v>557</v>
      </c>
      <c r="C316" s="108" t="s">
        <v>556</v>
      </c>
      <c r="D316" s="108" t="s">
        <v>2900</v>
      </c>
      <c r="E316" s="108" t="s">
        <v>2901</v>
      </c>
      <c r="F316" s="108" t="s">
        <v>2902</v>
      </c>
      <c r="G316" s="160" t="s">
        <v>167</v>
      </c>
      <c r="H316" s="109">
        <v>1</v>
      </c>
      <c r="I316" s="109">
        <v>1</v>
      </c>
      <c r="J316" s="109">
        <v>1</v>
      </c>
      <c r="K316" s="109">
        <v>3</v>
      </c>
      <c r="L316">
        <v>591589</v>
      </c>
      <c r="M316">
        <v>591589</v>
      </c>
      <c r="N316">
        <v>2548903</v>
      </c>
      <c r="O316">
        <v>2548903</v>
      </c>
      <c r="P316">
        <v>5155693</v>
      </c>
      <c r="Q316">
        <v>1302349.8899999999</v>
      </c>
      <c r="R316">
        <v>155537</v>
      </c>
      <c r="S316">
        <v>155537</v>
      </c>
      <c r="T316">
        <v>400713</v>
      </c>
      <c r="U316">
        <v>21256.36</v>
      </c>
      <c r="V316">
        <v>286223</v>
      </c>
      <c r="W316">
        <v>0</v>
      </c>
      <c r="X316">
        <v>57245</v>
      </c>
      <c r="Y316">
        <v>21256.36</v>
      </c>
      <c r="Z316">
        <v>57245</v>
      </c>
      <c r="AA316">
        <v>0</v>
      </c>
      <c r="AB316">
        <v>0</v>
      </c>
      <c r="AC316">
        <v>0</v>
      </c>
      <c r="AD316">
        <v>429</v>
      </c>
      <c r="AE316">
        <v>433</v>
      </c>
      <c r="AF316">
        <v>433</v>
      </c>
      <c r="AG316">
        <v>438</v>
      </c>
      <c r="AH316">
        <v>431.5</v>
      </c>
      <c r="AI316">
        <v>440.5</v>
      </c>
      <c r="AJ316">
        <v>1031138.6</v>
      </c>
      <c r="AK316">
        <v>631466.42000000004</v>
      </c>
      <c r="AL316" s="206"/>
    </row>
    <row r="317" spans="2:38" x14ac:dyDescent="0.25">
      <c r="B317" s="160" t="s">
        <v>843</v>
      </c>
      <c r="C317" s="108" t="s">
        <v>842</v>
      </c>
      <c r="D317" s="108" t="s">
        <v>2903</v>
      </c>
      <c r="E317" s="108" t="s">
        <v>2904</v>
      </c>
      <c r="F317" s="108" t="s">
        <v>2905</v>
      </c>
      <c r="G317" s="160" t="s">
        <v>167</v>
      </c>
      <c r="H317" s="109">
        <v>1</v>
      </c>
      <c r="I317" s="109">
        <v>1</v>
      </c>
      <c r="J317" s="109">
        <v>1</v>
      </c>
      <c r="K317" s="109">
        <v>3</v>
      </c>
      <c r="L317">
        <v>707135</v>
      </c>
      <c r="M317">
        <v>707135</v>
      </c>
      <c r="N317">
        <v>3016124</v>
      </c>
      <c r="O317">
        <v>1060417.8700000001</v>
      </c>
      <c r="P317">
        <v>6100747</v>
      </c>
      <c r="Q317">
        <v>813354.47</v>
      </c>
      <c r="R317">
        <v>211665</v>
      </c>
      <c r="S317">
        <v>211665</v>
      </c>
      <c r="T317">
        <v>474165</v>
      </c>
      <c r="U317">
        <v>0</v>
      </c>
      <c r="V317">
        <v>338689</v>
      </c>
      <c r="W317">
        <v>0</v>
      </c>
      <c r="X317">
        <v>67738</v>
      </c>
      <c r="Y317">
        <v>0</v>
      </c>
      <c r="Z317">
        <v>67738</v>
      </c>
      <c r="AA317">
        <v>0</v>
      </c>
      <c r="AB317">
        <v>0</v>
      </c>
      <c r="AC317">
        <v>0</v>
      </c>
      <c r="AD317">
        <v>572.05999999999995</v>
      </c>
      <c r="AE317">
        <v>583.96</v>
      </c>
      <c r="AF317">
        <v>583.96</v>
      </c>
      <c r="AG317">
        <v>555.66</v>
      </c>
      <c r="AH317">
        <v>567.98</v>
      </c>
      <c r="AI317">
        <v>580.80999999999995</v>
      </c>
      <c r="AJ317">
        <v>1694315</v>
      </c>
      <c r="AK317">
        <v>0</v>
      </c>
      <c r="AL317" s="206"/>
    </row>
    <row r="318" spans="2:38" x14ac:dyDescent="0.25">
      <c r="B318" s="160" t="s">
        <v>421</v>
      </c>
      <c r="C318" s="108" t="s">
        <v>420</v>
      </c>
      <c r="D318" s="108" t="s">
        <v>2906</v>
      </c>
      <c r="E318" s="108" t="s">
        <v>2907</v>
      </c>
      <c r="F318" s="108" t="s">
        <v>2908</v>
      </c>
      <c r="G318" s="160" t="s">
        <v>167</v>
      </c>
      <c r="H318" s="109">
        <v>1</v>
      </c>
      <c r="I318" s="109">
        <v>1</v>
      </c>
      <c r="J318" s="109">
        <v>1</v>
      </c>
      <c r="K318" s="109">
        <v>3</v>
      </c>
      <c r="L318">
        <v>309244</v>
      </c>
      <c r="M318">
        <v>309244</v>
      </c>
      <c r="N318">
        <v>1600771</v>
      </c>
      <c r="O318">
        <v>1376659.98</v>
      </c>
      <c r="P318">
        <v>3237897</v>
      </c>
      <c r="Q318">
        <v>472834.74</v>
      </c>
      <c r="R318">
        <v>61748</v>
      </c>
      <c r="S318">
        <v>61748</v>
      </c>
      <c r="T318">
        <v>287767</v>
      </c>
      <c r="U318">
        <v>84272.26</v>
      </c>
      <c r="V318">
        <v>179756</v>
      </c>
      <c r="W318">
        <v>24486.26</v>
      </c>
      <c r="X318">
        <v>35951</v>
      </c>
      <c r="Y318">
        <v>29946.23</v>
      </c>
      <c r="Z318">
        <v>35951</v>
      </c>
      <c r="AA318">
        <v>11871</v>
      </c>
      <c r="AB318">
        <v>36109</v>
      </c>
      <c r="AC318">
        <v>17968.77</v>
      </c>
      <c r="AD318">
        <v>142</v>
      </c>
      <c r="AE318">
        <v>147</v>
      </c>
      <c r="AF318">
        <v>147</v>
      </c>
      <c r="AG318">
        <v>154.4</v>
      </c>
      <c r="AH318">
        <v>243.1</v>
      </c>
      <c r="AI318">
        <v>246.96</v>
      </c>
      <c r="AJ318">
        <v>727600</v>
      </c>
      <c r="AK318">
        <v>237580.64</v>
      </c>
      <c r="AL318" s="206"/>
    </row>
    <row r="319" spans="2:38" x14ac:dyDescent="0.25">
      <c r="B319" s="160" t="s">
        <v>308</v>
      </c>
      <c r="C319" s="108" t="s">
        <v>307</v>
      </c>
      <c r="D319" s="108" t="s">
        <v>2909</v>
      </c>
      <c r="E319" s="108" t="s">
        <v>2910</v>
      </c>
      <c r="F319" s="108" t="s">
        <v>2911</v>
      </c>
      <c r="G319" s="160" t="s">
        <v>167</v>
      </c>
      <c r="H319" s="109">
        <v>1</v>
      </c>
      <c r="I319" s="109">
        <v>1</v>
      </c>
      <c r="J319" s="109">
        <v>1</v>
      </c>
      <c r="K319" s="109">
        <v>3</v>
      </c>
      <c r="L319">
        <v>682789</v>
      </c>
      <c r="M319">
        <v>666063.05000000005</v>
      </c>
      <c r="N319">
        <v>3034620</v>
      </c>
      <c r="O319">
        <v>669937.37</v>
      </c>
      <c r="P319">
        <v>6138158</v>
      </c>
      <c r="Q319">
        <v>112612.3</v>
      </c>
      <c r="R319">
        <v>65108</v>
      </c>
      <c r="S319">
        <v>65108</v>
      </c>
      <c r="T319">
        <v>518853</v>
      </c>
      <c r="U319">
        <v>230095.63</v>
      </c>
      <c r="V319">
        <v>340766</v>
      </c>
      <c r="W319">
        <v>94156.63</v>
      </c>
      <c r="X319">
        <v>68153</v>
      </c>
      <c r="Y319">
        <v>62324</v>
      </c>
      <c r="Z319">
        <v>68153</v>
      </c>
      <c r="AA319">
        <v>31834</v>
      </c>
      <c r="AB319">
        <v>41781</v>
      </c>
      <c r="AC319">
        <v>41781</v>
      </c>
      <c r="AD319">
        <v>209</v>
      </c>
      <c r="AE319">
        <v>206</v>
      </c>
      <c r="AF319">
        <v>206</v>
      </c>
      <c r="AG319">
        <v>201.4</v>
      </c>
      <c r="AH319">
        <v>190</v>
      </c>
      <c r="AI319">
        <v>190</v>
      </c>
      <c r="AJ319">
        <v>3729649</v>
      </c>
      <c r="AK319">
        <v>94157</v>
      </c>
      <c r="AL319" s="206"/>
    </row>
    <row r="320" spans="2:38" x14ac:dyDescent="0.25">
      <c r="B320" s="160" t="s">
        <v>1797</v>
      </c>
      <c r="C320" s="108" t="s">
        <v>1796</v>
      </c>
      <c r="D320" s="108" t="s">
        <v>2912</v>
      </c>
      <c r="E320" s="108" t="s">
        <v>4354</v>
      </c>
      <c r="F320" s="108" t="s">
        <v>2913</v>
      </c>
      <c r="G320" s="160" t="s">
        <v>1720</v>
      </c>
      <c r="H320" s="109"/>
      <c r="I320" s="109"/>
      <c r="J320" s="109">
        <v>1</v>
      </c>
      <c r="K320" s="109">
        <v>1</v>
      </c>
      <c r="L320">
        <v>0</v>
      </c>
      <c r="M320">
        <v>0</v>
      </c>
      <c r="N320">
        <v>0</v>
      </c>
      <c r="O320">
        <v>0</v>
      </c>
      <c r="P320">
        <v>0</v>
      </c>
      <c r="Q320">
        <v>0</v>
      </c>
      <c r="R320">
        <v>0</v>
      </c>
      <c r="S320">
        <v>0</v>
      </c>
      <c r="T320">
        <v>102850</v>
      </c>
      <c r="U320">
        <v>0</v>
      </c>
      <c r="V320">
        <v>0</v>
      </c>
      <c r="W320">
        <v>0</v>
      </c>
      <c r="X320">
        <v>0</v>
      </c>
      <c r="Y320">
        <v>0</v>
      </c>
      <c r="Z320">
        <v>0</v>
      </c>
      <c r="AA320">
        <v>0</v>
      </c>
      <c r="AB320">
        <v>102850</v>
      </c>
      <c r="AC320">
        <v>0</v>
      </c>
      <c r="AD320">
        <v>0</v>
      </c>
      <c r="AE320">
        <v>0</v>
      </c>
      <c r="AF320">
        <v>0</v>
      </c>
      <c r="AG320">
        <v>0</v>
      </c>
      <c r="AH320">
        <v>0</v>
      </c>
      <c r="AI320">
        <v>0</v>
      </c>
      <c r="AJ320">
        <v>0</v>
      </c>
      <c r="AK320">
        <v>0</v>
      </c>
      <c r="AL320" s="206"/>
    </row>
    <row r="321" spans="2:38" x14ac:dyDescent="0.25">
      <c r="B321" s="160" t="s">
        <v>607</v>
      </c>
      <c r="C321" s="108" t="s">
        <v>606</v>
      </c>
      <c r="D321" s="108" t="s">
        <v>2914</v>
      </c>
      <c r="E321" s="108" t="s">
        <v>2915</v>
      </c>
      <c r="F321" s="108" t="s">
        <v>2916</v>
      </c>
      <c r="G321" s="160" t="s">
        <v>167</v>
      </c>
      <c r="H321" s="109">
        <v>1</v>
      </c>
      <c r="I321" s="109">
        <v>1</v>
      </c>
      <c r="J321" s="109">
        <v>1</v>
      </c>
      <c r="K321" s="109">
        <v>3</v>
      </c>
      <c r="L321">
        <v>492129</v>
      </c>
      <c r="M321">
        <v>482759.57</v>
      </c>
      <c r="N321">
        <v>2187240</v>
      </c>
      <c r="O321">
        <v>1751963.67</v>
      </c>
      <c r="P321">
        <v>4424153</v>
      </c>
      <c r="Q321">
        <v>34531.57</v>
      </c>
      <c r="R321">
        <v>93187</v>
      </c>
      <c r="S321">
        <v>90492.75</v>
      </c>
      <c r="T321">
        <v>343855</v>
      </c>
      <c r="U321">
        <v>2027.15</v>
      </c>
      <c r="V321">
        <v>245611</v>
      </c>
      <c r="W321">
        <v>0</v>
      </c>
      <c r="X321">
        <v>49122</v>
      </c>
      <c r="Y321">
        <v>0</v>
      </c>
      <c r="Z321">
        <v>49122</v>
      </c>
      <c r="AA321">
        <v>2027.15</v>
      </c>
      <c r="AB321">
        <v>0</v>
      </c>
      <c r="AC321">
        <v>0</v>
      </c>
      <c r="AD321">
        <v>289.5</v>
      </c>
      <c r="AE321">
        <v>289.5</v>
      </c>
      <c r="AF321">
        <v>289.5</v>
      </c>
      <c r="AG321">
        <v>283.5</v>
      </c>
      <c r="AH321">
        <v>294.70999999999998</v>
      </c>
      <c r="AI321">
        <v>325.98</v>
      </c>
      <c r="AJ321">
        <v>1275544</v>
      </c>
      <c r="AK321">
        <v>11780.79</v>
      </c>
      <c r="AL321" s="206"/>
    </row>
    <row r="322" spans="2:38" x14ac:dyDescent="0.25">
      <c r="B322" s="160" t="s">
        <v>1630</v>
      </c>
      <c r="C322" s="108" t="s">
        <v>1629</v>
      </c>
      <c r="D322" s="108" t="s">
        <v>2917</v>
      </c>
      <c r="E322" s="108" t="s">
        <v>2918</v>
      </c>
      <c r="F322" s="108" t="s">
        <v>2919</v>
      </c>
      <c r="G322" s="160" t="s">
        <v>167</v>
      </c>
      <c r="H322" s="109">
        <v>1</v>
      </c>
      <c r="I322" s="109">
        <v>1</v>
      </c>
      <c r="J322" s="109">
        <v>1</v>
      </c>
      <c r="K322" s="109">
        <v>3</v>
      </c>
      <c r="L322">
        <v>152005</v>
      </c>
      <c r="M322">
        <v>152005</v>
      </c>
      <c r="N322">
        <v>675579</v>
      </c>
      <c r="O322">
        <v>625534.11</v>
      </c>
      <c r="P322">
        <v>1366501</v>
      </c>
      <c r="Q322">
        <v>291494.46999999997</v>
      </c>
      <c r="R322">
        <v>23735</v>
      </c>
      <c r="S322">
        <v>23733.85</v>
      </c>
      <c r="T322">
        <v>106209</v>
      </c>
      <c r="U322">
        <v>43113.34</v>
      </c>
      <c r="V322">
        <v>75863</v>
      </c>
      <c r="W322">
        <v>21921.95</v>
      </c>
      <c r="X322">
        <v>15173</v>
      </c>
      <c r="Y322">
        <v>7640.76</v>
      </c>
      <c r="Z322">
        <v>15173</v>
      </c>
      <c r="AA322">
        <v>15173</v>
      </c>
      <c r="AB322">
        <v>0</v>
      </c>
      <c r="AC322">
        <v>0</v>
      </c>
      <c r="AD322">
        <v>70</v>
      </c>
      <c r="AE322">
        <v>70.5</v>
      </c>
      <c r="AF322">
        <v>70.5</v>
      </c>
      <c r="AG322">
        <v>70.5</v>
      </c>
      <c r="AH322">
        <v>71.5</v>
      </c>
      <c r="AI322">
        <v>69.5</v>
      </c>
      <c r="AJ322">
        <v>379958</v>
      </c>
      <c r="AK322">
        <v>121168.11</v>
      </c>
      <c r="AL322" s="206"/>
    </row>
    <row r="323" spans="2:38" x14ac:dyDescent="0.25">
      <c r="B323" s="160" t="s">
        <v>593</v>
      </c>
      <c r="C323" s="108" t="s">
        <v>592</v>
      </c>
      <c r="D323" s="108" t="s">
        <v>2920</v>
      </c>
      <c r="E323" s="108" t="s">
        <v>2921</v>
      </c>
      <c r="F323" s="108" t="s">
        <v>2922</v>
      </c>
      <c r="G323" s="160" t="s">
        <v>161</v>
      </c>
      <c r="H323" s="109">
        <v>1</v>
      </c>
      <c r="I323" s="109">
        <v>1</v>
      </c>
      <c r="J323" s="109">
        <v>1</v>
      </c>
      <c r="K323" s="109">
        <v>3</v>
      </c>
      <c r="L323">
        <v>33439</v>
      </c>
      <c r="M323">
        <v>33439</v>
      </c>
      <c r="N323">
        <v>134709</v>
      </c>
      <c r="O323">
        <v>52021.760000000002</v>
      </c>
      <c r="P323">
        <v>272478</v>
      </c>
      <c r="Q323">
        <v>9162</v>
      </c>
      <c r="R323">
        <v>0</v>
      </c>
      <c r="S323">
        <v>0</v>
      </c>
      <c r="T323">
        <v>21177</v>
      </c>
      <c r="U323">
        <v>1584</v>
      </c>
      <c r="V323">
        <v>15127</v>
      </c>
      <c r="W323">
        <v>1584</v>
      </c>
      <c r="X323">
        <v>3025</v>
      </c>
      <c r="Y323">
        <v>0</v>
      </c>
      <c r="Z323">
        <v>3025</v>
      </c>
      <c r="AA323">
        <v>0</v>
      </c>
      <c r="AB323">
        <v>0</v>
      </c>
      <c r="AC323">
        <v>0</v>
      </c>
      <c r="AD323">
        <v>19</v>
      </c>
      <c r="AE323">
        <v>16</v>
      </c>
      <c r="AF323">
        <v>16</v>
      </c>
      <c r="AG323">
        <v>19</v>
      </c>
      <c r="AH323">
        <v>21</v>
      </c>
      <c r="AI323">
        <v>21</v>
      </c>
      <c r="AJ323">
        <v>54495.6</v>
      </c>
      <c r="AK323">
        <v>9162</v>
      </c>
      <c r="AL323" s="206"/>
    </row>
    <row r="324" spans="2:38" x14ac:dyDescent="0.25">
      <c r="B324" s="160" t="s">
        <v>1601</v>
      </c>
      <c r="C324" s="108" t="s">
        <v>1600</v>
      </c>
      <c r="D324" s="108" t="s">
        <v>2923</v>
      </c>
      <c r="E324" s="108" t="s">
        <v>2924</v>
      </c>
      <c r="F324" s="108" t="s">
        <v>2925</v>
      </c>
      <c r="G324" s="160" t="s">
        <v>167</v>
      </c>
      <c r="H324" s="109">
        <v>1</v>
      </c>
      <c r="I324" s="109">
        <v>1</v>
      </c>
      <c r="J324" s="109">
        <v>1</v>
      </c>
      <c r="K324" s="109">
        <v>3</v>
      </c>
      <c r="L324">
        <v>216204</v>
      </c>
      <c r="M324">
        <v>216204</v>
      </c>
      <c r="N324">
        <v>1039818</v>
      </c>
      <c r="O324">
        <v>981213.33</v>
      </c>
      <c r="P324">
        <v>2103251</v>
      </c>
      <c r="Q324">
        <v>315091.83</v>
      </c>
      <c r="R324">
        <v>63660.160000000003</v>
      </c>
      <c r="S324">
        <v>63660.160000000003</v>
      </c>
      <c r="T324">
        <v>163469</v>
      </c>
      <c r="U324">
        <v>27138.52</v>
      </c>
      <c r="V324">
        <v>116763</v>
      </c>
      <c r="W324">
        <v>13126.72</v>
      </c>
      <c r="X324">
        <v>23353</v>
      </c>
      <c r="Y324">
        <v>14011.8</v>
      </c>
      <c r="Z324">
        <v>23353</v>
      </c>
      <c r="AA324">
        <v>0</v>
      </c>
      <c r="AB324">
        <v>0</v>
      </c>
      <c r="AC324">
        <v>0</v>
      </c>
      <c r="AD324">
        <v>183.93</v>
      </c>
      <c r="AE324">
        <v>187.03</v>
      </c>
      <c r="AF324">
        <v>187.03</v>
      </c>
      <c r="AG324">
        <v>182.58</v>
      </c>
      <c r="AH324">
        <v>174.13</v>
      </c>
      <c r="AI324">
        <v>175.7</v>
      </c>
      <c r="AJ324">
        <v>420650.2</v>
      </c>
      <c r="AK324">
        <v>0</v>
      </c>
      <c r="AL324" s="206"/>
    </row>
    <row r="325" spans="2:38" x14ac:dyDescent="0.25">
      <c r="B325" s="160" t="s">
        <v>1123</v>
      </c>
      <c r="C325" s="108" t="s">
        <v>1122</v>
      </c>
      <c r="D325" s="108" t="s">
        <v>2926</v>
      </c>
      <c r="E325" s="108" t="s">
        <v>2927</v>
      </c>
      <c r="F325" s="108" t="s">
        <v>2928</v>
      </c>
      <c r="G325" s="160" t="s">
        <v>161</v>
      </c>
      <c r="H325" s="109">
        <v>1</v>
      </c>
      <c r="I325" s="109">
        <v>1</v>
      </c>
      <c r="J325" s="109">
        <v>1</v>
      </c>
      <c r="K325" s="109">
        <v>3</v>
      </c>
      <c r="L325">
        <v>78216</v>
      </c>
      <c r="M325">
        <v>78216</v>
      </c>
      <c r="N325">
        <v>413069</v>
      </c>
      <c r="O325">
        <v>122992.3</v>
      </c>
      <c r="P325">
        <v>835519</v>
      </c>
      <c r="Q325">
        <v>358927.91</v>
      </c>
      <c r="R325">
        <v>0</v>
      </c>
      <c r="S325">
        <v>0</v>
      </c>
      <c r="T325">
        <v>64938</v>
      </c>
      <c r="U325">
        <v>18717.009999999998</v>
      </c>
      <c r="V325">
        <v>46384</v>
      </c>
      <c r="W325">
        <v>17844.73</v>
      </c>
      <c r="X325">
        <v>9277</v>
      </c>
      <c r="Y325">
        <v>0</v>
      </c>
      <c r="Z325">
        <v>9277</v>
      </c>
      <c r="AA325">
        <v>872.28</v>
      </c>
      <c r="AB325">
        <v>0</v>
      </c>
      <c r="AC325">
        <v>0</v>
      </c>
      <c r="AD325">
        <v>30</v>
      </c>
      <c r="AE325">
        <v>32</v>
      </c>
      <c r="AF325">
        <v>32</v>
      </c>
      <c r="AG325">
        <v>34</v>
      </c>
      <c r="AH325">
        <v>37</v>
      </c>
      <c r="AI325">
        <v>39</v>
      </c>
      <c r="AJ325">
        <v>464381</v>
      </c>
      <c r="AK325">
        <v>17844.73</v>
      </c>
      <c r="AL325" s="206"/>
    </row>
    <row r="326" spans="2:38" x14ac:dyDescent="0.25">
      <c r="B326" s="160" t="s">
        <v>745</v>
      </c>
      <c r="C326" s="108" t="s">
        <v>744</v>
      </c>
      <c r="D326" s="108" t="s">
        <v>2929</v>
      </c>
      <c r="E326" s="108" t="s">
        <v>2930</v>
      </c>
      <c r="F326" s="108" t="s">
        <v>2931</v>
      </c>
      <c r="G326" s="160" t="s">
        <v>167</v>
      </c>
      <c r="H326" s="109">
        <v>1</v>
      </c>
      <c r="I326" s="109">
        <v>1</v>
      </c>
      <c r="J326" s="109">
        <v>1</v>
      </c>
      <c r="K326" s="109">
        <v>3</v>
      </c>
      <c r="L326">
        <v>504956</v>
      </c>
      <c r="M326">
        <v>504956</v>
      </c>
      <c r="N326">
        <v>2244252</v>
      </c>
      <c r="O326">
        <v>1015919.56</v>
      </c>
      <c r="P326">
        <v>4539472</v>
      </c>
      <c r="Q326">
        <v>731165.51</v>
      </c>
      <c r="R326">
        <v>55334</v>
      </c>
      <c r="S326">
        <v>55334</v>
      </c>
      <c r="T326">
        <v>352819</v>
      </c>
      <c r="U326">
        <v>352819</v>
      </c>
      <c r="V326">
        <v>50403</v>
      </c>
      <c r="W326">
        <v>50403</v>
      </c>
      <c r="X326">
        <v>50403</v>
      </c>
      <c r="Y326">
        <v>50403</v>
      </c>
      <c r="Z326">
        <v>252013</v>
      </c>
      <c r="AA326">
        <v>252013</v>
      </c>
      <c r="AB326">
        <v>0</v>
      </c>
      <c r="AC326">
        <v>0</v>
      </c>
      <c r="AD326">
        <v>175</v>
      </c>
      <c r="AE326">
        <v>175</v>
      </c>
      <c r="AF326">
        <v>175</v>
      </c>
      <c r="AG326">
        <v>170</v>
      </c>
      <c r="AH326">
        <v>162.96</v>
      </c>
      <c r="AI326">
        <v>174.46</v>
      </c>
      <c r="AJ326">
        <v>907894.4</v>
      </c>
      <c r="AK326">
        <v>7076.49</v>
      </c>
      <c r="AL326" s="206"/>
    </row>
    <row r="327" spans="2:38" x14ac:dyDescent="0.25">
      <c r="B327" s="160" t="s">
        <v>747</v>
      </c>
      <c r="C327" s="108" t="s">
        <v>746</v>
      </c>
      <c r="D327" s="108" t="s">
        <v>2932</v>
      </c>
      <c r="E327" s="108" t="s">
        <v>2933</v>
      </c>
      <c r="F327" s="108" t="s">
        <v>2934</v>
      </c>
      <c r="G327" s="160" t="s">
        <v>174</v>
      </c>
      <c r="H327" s="109"/>
      <c r="I327" s="109"/>
      <c r="J327" s="109">
        <v>1</v>
      </c>
      <c r="K327" s="109">
        <v>1</v>
      </c>
      <c r="L327">
        <v>0</v>
      </c>
      <c r="M327">
        <v>0</v>
      </c>
      <c r="N327">
        <v>0</v>
      </c>
      <c r="O327">
        <v>0</v>
      </c>
      <c r="P327">
        <v>0</v>
      </c>
      <c r="Q327">
        <v>0</v>
      </c>
      <c r="R327">
        <v>0</v>
      </c>
      <c r="S327">
        <v>0</v>
      </c>
      <c r="T327">
        <v>232149</v>
      </c>
      <c r="U327">
        <v>156809</v>
      </c>
      <c r="V327">
        <v>0</v>
      </c>
      <c r="W327">
        <v>0</v>
      </c>
      <c r="X327">
        <v>0</v>
      </c>
      <c r="Y327">
        <v>0</v>
      </c>
      <c r="Z327">
        <v>0</v>
      </c>
      <c r="AA327">
        <v>0</v>
      </c>
      <c r="AB327">
        <v>232149</v>
      </c>
      <c r="AC327">
        <v>156809</v>
      </c>
      <c r="AD327">
        <v>13</v>
      </c>
      <c r="AE327">
        <v>14</v>
      </c>
      <c r="AF327">
        <v>14</v>
      </c>
      <c r="AG327">
        <v>15</v>
      </c>
      <c r="AH327">
        <v>14</v>
      </c>
      <c r="AI327">
        <v>14</v>
      </c>
      <c r="AJ327">
        <v>0</v>
      </c>
      <c r="AK327">
        <v>0</v>
      </c>
      <c r="AL327" s="206"/>
    </row>
    <row r="328" spans="2:38" x14ac:dyDescent="0.25">
      <c r="B328" s="160" t="s">
        <v>879</v>
      </c>
      <c r="C328" s="108" t="s">
        <v>878</v>
      </c>
      <c r="D328" s="108" t="s">
        <v>4455</v>
      </c>
      <c r="E328" s="108" t="s">
        <v>4455</v>
      </c>
      <c r="F328" s="108" t="s">
        <v>4455</v>
      </c>
      <c r="G328" s="160" t="s">
        <v>161</v>
      </c>
      <c r="H328" s="109">
        <v>1</v>
      </c>
      <c r="I328" s="109"/>
      <c r="J328" s="109"/>
      <c r="K328" s="109">
        <v>1</v>
      </c>
      <c r="L328" t="s">
        <v>2045</v>
      </c>
      <c r="M328" t="s">
        <v>2045</v>
      </c>
      <c r="N328" t="s">
        <v>2045</v>
      </c>
      <c r="O328" t="s">
        <v>2045</v>
      </c>
      <c r="P328" t="s">
        <v>2045</v>
      </c>
      <c r="Q328" t="s">
        <v>2045</v>
      </c>
      <c r="R328" t="s">
        <v>2045</v>
      </c>
      <c r="S328" t="s">
        <v>2045</v>
      </c>
      <c r="T328" t="s">
        <v>2045</v>
      </c>
      <c r="U328" t="s">
        <v>2045</v>
      </c>
      <c r="V328" t="s">
        <v>2045</v>
      </c>
      <c r="W328" t="s">
        <v>2045</v>
      </c>
      <c r="X328" t="s">
        <v>2045</v>
      </c>
      <c r="Y328" t="s">
        <v>2045</v>
      </c>
      <c r="Z328" t="s">
        <v>2045</v>
      </c>
      <c r="AA328" t="s">
        <v>2045</v>
      </c>
      <c r="AB328" t="s">
        <v>2045</v>
      </c>
      <c r="AC328" t="s">
        <v>2045</v>
      </c>
      <c r="AD328" t="s">
        <v>4452</v>
      </c>
      <c r="AE328" t="s">
        <v>4452</v>
      </c>
      <c r="AF328" t="s">
        <v>4452</v>
      </c>
      <c r="AG328" t="s">
        <v>4452</v>
      </c>
      <c r="AH328" t="s">
        <v>4452</v>
      </c>
      <c r="AI328" t="s">
        <v>4452</v>
      </c>
      <c r="AJ328" t="s">
        <v>2045</v>
      </c>
      <c r="AK328" t="s">
        <v>2045</v>
      </c>
      <c r="AL328" s="206"/>
    </row>
    <row r="329" spans="2:38" x14ac:dyDescent="0.25">
      <c r="B329" s="160" t="s">
        <v>1485</v>
      </c>
      <c r="C329" s="108" t="s">
        <v>1484</v>
      </c>
      <c r="D329" s="108" t="s">
        <v>2935</v>
      </c>
      <c r="E329" s="108" t="s">
        <v>2936</v>
      </c>
      <c r="F329" s="108" t="s">
        <v>2937</v>
      </c>
      <c r="G329" s="160" t="s">
        <v>161</v>
      </c>
      <c r="H329" s="109">
        <v>1</v>
      </c>
      <c r="I329" s="109">
        <v>1</v>
      </c>
      <c r="J329" s="109">
        <v>1</v>
      </c>
      <c r="K329" s="109">
        <v>3</v>
      </c>
      <c r="L329">
        <v>421994</v>
      </c>
      <c r="M329">
        <v>421994</v>
      </c>
      <c r="N329">
        <v>1972283</v>
      </c>
      <c r="O329">
        <v>0</v>
      </c>
      <c r="P329">
        <v>3989358</v>
      </c>
      <c r="Q329">
        <v>0</v>
      </c>
      <c r="R329">
        <v>0</v>
      </c>
      <c r="S329">
        <v>0</v>
      </c>
      <c r="T329">
        <v>375778</v>
      </c>
      <c r="U329">
        <v>0</v>
      </c>
      <c r="V329">
        <v>221473</v>
      </c>
      <c r="W329">
        <v>0</v>
      </c>
      <c r="X329">
        <v>44295</v>
      </c>
      <c r="Y329">
        <v>0</v>
      </c>
      <c r="Z329">
        <v>44295</v>
      </c>
      <c r="AA329">
        <v>0</v>
      </c>
      <c r="AB329">
        <v>65715</v>
      </c>
      <c r="AC329">
        <v>0</v>
      </c>
      <c r="AD329">
        <v>37</v>
      </c>
      <c r="AE329">
        <v>38</v>
      </c>
      <c r="AF329">
        <v>38</v>
      </c>
      <c r="AG329">
        <v>43</v>
      </c>
      <c r="AH329">
        <v>53</v>
      </c>
      <c r="AI329">
        <v>47</v>
      </c>
      <c r="AJ329">
        <v>1348292.8</v>
      </c>
      <c r="AK329">
        <v>0</v>
      </c>
      <c r="AL329" s="206"/>
    </row>
    <row r="330" spans="2:38" x14ac:dyDescent="0.25">
      <c r="B330" s="160" t="s">
        <v>1535</v>
      </c>
      <c r="C330" s="108" t="s">
        <v>1534</v>
      </c>
      <c r="D330" s="108" t="s">
        <v>2938</v>
      </c>
      <c r="E330" s="108" t="s">
        <v>2939</v>
      </c>
      <c r="F330" s="108" t="s">
        <v>2940</v>
      </c>
      <c r="G330" s="160" t="s">
        <v>161</v>
      </c>
      <c r="H330" s="109">
        <v>1</v>
      </c>
      <c r="I330" s="109">
        <v>1</v>
      </c>
      <c r="J330" s="109">
        <v>1</v>
      </c>
      <c r="K330" s="109">
        <v>3</v>
      </c>
      <c r="L330">
        <v>582124</v>
      </c>
      <c r="M330">
        <v>582124</v>
      </c>
      <c r="N330">
        <v>2817546</v>
      </c>
      <c r="O330">
        <v>1044484.31</v>
      </c>
      <c r="P330">
        <v>5699081</v>
      </c>
      <c r="Q330">
        <v>618561.74</v>
      </c>
      <c r="R330">
        <v>0</v>
      </c>
      <c r="S330">
        <v>0</v>
      </c>
      <c r="T330">
        <v>442946</v>
      </c>
      <c r="U330">
        <v>63278</v>
      </c>
      <c r="V330">
        <v>316390</v>
      </c>
      <c r="W330">
        <v>0</v>
      </c>
      <c r="X330">
        <v>63278</v>
      </c>
      <c r="Y330">
        <v>0</v>
      </c>
      <c r="Z330">
        <v>63278</v>
      </c>
      <c r="AA330">
        <v>63278</v>
      </c>
      <c r="AB330">
        <v>0</v>
      </c>
      <c r="AC330">
        <v>0</v>
      </c>
      <c r="AD330">
        <v>59.8</v>
      </c>
      <c r="AE330">
        <v>62.5</v>
      </c>
      <c r="AF330">
        <v>62.5</v>
      </c>
      <c r="AG330">
        <v>63.7</v>
      </c>
      <c r="AH330">
        <v>63.1</v>
      </c>
      <c r="AI330">
        <v>65.099999999999994</v>
      </c>
      <c r="AJ330">
        <v>1212904</v>
      </c>
      <c r="AK330">
        <v>344540.36</v>
      </c>
      <c r="AL330" s="206"/>
    </row>
    <row r="331" spans="2:38" x14ac:dyDescent="0.25">
      <c r="B331" s="160" t="s">
        <v>1475</v>
      </c>
      <c r="C331" s="108" t="s">
        <v>1474</v>
      </c>
      <c r="D331" s="108" t="s">
        <v>2941</v>
      </c>
      <c r="E331" s="108" t="s">
        <v>2942</v>
      </c>
      <c r="F331" s="108" t="s">
        <v>2943</v>
      </c>
      <c r="G331" s="160" t="s">
        <v>161</v>
      </c>
      <c r="H331" s="109">
        <v>1</v>
      </c>
      <c r="I331" s="109">
        <v>1</v>
      </c>
      <c r="J331" s="109">
        <v>1</v>
      </c>
      <c r="K331" s="109">
        <v>3</v>
      </c>
      <c r="L331">
        <v>371128</v>
      </c>
      <c r="M331">
        <v>371128</v>
      </c>
      <c r="N331">
        <v>2438633</v>
      </c>
      <c r="O331">
        <v>1221404.43</v>
      </c>
      <c r="P331">
        <v>4932649</v>
      </c>
      <c r="Q331">
        <v>162300.84</v>
      </c>
      <c r="R331">
        <v>0</v>
      </c>
      <c r="S331">
        <v>0</v>
      </c>
      <c r="T331">
        <v>383376</v>
      </c>
      <c r="U331">
        <v>0</v>
      </c>
      <c r="V331">
        <v>273840</v>
      </c>
      <c r="W331">
        <v>0</v>
      </c>
      <c r="X331">
        <v>54768</v>
      </c>
      <c r="Y331">
        <v>0</v>
      </c>
      <c r="Z331">
        <v>54768</v>
      </c>
      <c r="AA331">
        <v>0</v>
      </c>
      <c r="AB331">
        <v>0</v>
      </c>
      <c r="AC331">
        <v>0</v>
      </c>
      <c r="AD331">
        <v>34</v>
      </c>
      <c r="AE331">
        <v>49.5</v>
      </c>
      <c r="AF331">
        <v>49.5</v>
      </c>
      <c r="AG331">
        <v>62</v>
      </c>
      <c r="AH331">
        <v>69</v>
      </c>
      <c r="AI331">
        <v>73</v>
      </c>
      <c r="AJ331">
        <v>1300950</v>
      </c>
      <c r="AK331">
        <v>19684.64</v>
      </c>
      <c r="AL331" s="206"/>
    </row>
    <row r="332" spans="2:38" x14ac:dyDescent="0.25">
      <c r="B332" s="160" t="s">
        <v>1632</v>
      </c>
      <c r="C332" s="108" t="s">
        <v>1631</v>
      </c>
      <c r="D332" s="108" t="s">
        <v>2944</v>
      </c>
      <c r="E332" s="108" t="s">
        <v>2945</v>
      </c>
      <c r="F332" s="108" t="s">
        <v>2946</v>
      </c>
      <c r="G332" s="160" t="s">
        <v>167</v>
      </c>
      <c r="H332" s="109">
        <v>1</v>
      </c>
      <c r="I332" s="109">
        <v>1</v>
      </c>
      <c r="J332" s="109">
        <v>1</v>
      </c>
      <c r="K332" s="109">
        <v>3</v>
      </c>
      <c r="L332">
        <v>391602</v>
      </c>
      <c r="M332">
        <v>391602</v>
      </c>
      <c r="N332">
        <v>1740454</v>
      </c>
      <c r="O332">
        <v>1332117.3500000001</v>
      </c>
      <c r="P332">
        <v>3520435</v>
      </c>
      <c r="Q332">
        <v>1079707.28</v>
      </c>
      <c r="R332">
        <v>82003</v>
      </c>
      <c r="S332">
        <v>82003</v>
      </c>
      <c r="T332">
        <v>273616</v>
      </c>
      <c r="U332">
        <v>26363.05</v>
      </c>
      <c r="V332">
        <v>195440</v>
      </c>
      <c r="W332">
        <v>4641.8500000000004</v>
      </c>
      <c r="X332">
        <v>39088</v>
      </c>
      <c r="Y332">
        <v>0</v>
      </c>
      <c r="Z332">
        <v>39088</v>
      </c>
      <c r="AA332">
        <v>21721.200000000001</v>
      </c>
      <c r="AB332">
        <v>0</v>
      </c>
      <c r="AC332">
        <v>0</v>
      </c>
      <c r="AD332">
        <v>235.43</v>
      </c>
      <c r="AE332">
        <v>234.53</v>
      </c>
      <c r="AF332">
        <v>234.53</v>
      </c>
      <c r="AG332">
        <v>229.53</v>
      </c>
      <c r="AH332">
        <v>233.53</v>
      </c>
      <c r="AI332">
        <v>234.53</v>
      </c>
      <c r="AJ332">
        <v>1307878</v>
      </c>
      <c r="AK332">
        <v>147906.79999999999</v>
      </c>
      <c r="AL332" s="206"/>
    </row>
    <row r="333" spans="2:38" x14ac:dyDescent="0.25">
      <c r="B333" s="160" t="s">
        <v>1634</v>
      </c>
      <c r="C333" s="108" t="s">
        <v>1633</v>
      </c>
      <c r="D333" s="108" t="s">
        <v>2947</v>
      </c>
      <c r="E333" s="108" t="s">
        <v>2948</v>
      </c>
      <c r="F333" s="108" t="s">
        <v>2949</v>
      </c>
      <c r="G333" s="160" t="s">
        <v>174</v>
      </c>
      <c r="H333" s="109"/>
      <c r="I333" s="109"/>
      <c r="J333" s="109">
        <v>1</v>
      </c>
      <c r="K333" s="109">
        <v>1</v>
      </c>
      <c r="L333">
        <v>0</v>
      </c>
      <c r="M333">
        <v>0</v>
      </c>
      <c r="N333">
        <v>0</v>
      </c>
      <c r="O333">
        <v>0</v>
      </c>
      <c r="P333">
        <v>0</v>
      </c>
      <c r="Q333">
        <v>0</v>
      </c>
      <c r="R333">
        <v>0</v>
      </c>
      <c r="S333">
        <v>0</v>
      </c>
      <c r="T333">
        <v>412703</v>
      </c>
      <c r="U333">
        <v>0</v>
      </c>
      <c r="V333">
        <v>0</v>
      </c>
      <c r="W333">
        <v>0</v>
      </c>
      <c r="X333">
        <v>0</v>
      </c>
      <c r="Y333">
        <v>0</v>
      </c>
      <c r="Z333">
        <v>0</v>
      </c>
      <c r="AA333">
        <v>0</v>
      </c>
      <c r="AB333">
        <v>412703</v>
      </c>
      <c r="AC333">
        <v>0</v>
      </c>
      <c r="AD333">
        <v>18</v>
      </c>
      <c r="AE333">
        <v>20</v>
      </c>
      <c r="AF333">
        <v>20</v>
      </c>
      <c r="AG333">
        <v>24</v>
      </c>
      <c r="AH333">
        <v>20</v>
      </c>
      <c r="AI333">
        <v>20</v>
      </c>
      <c r="AJ333">
        <v>0</v>
      </c>
      <c r="AK333">
        <v>0</v>
      </c>
      <c r="AL333" s="206"/>
    </row>
    <row r="334" spans="2:38" x14ac:dyDescent="0.25">
      <c r="B334" s="160" t="s">
        <v>945</v>
      </c>
      <c r="C334" s="108" t="s">
        <v>944</v>
      </c>
      <c r="D334" s="108" t="s">
        <v>2950</v>
      </c>
      <c r="E334" s="108" t="s">
        <v>2951</v>
      </c>
      <c r="F334" s="108" t="s">
        <v>2952</v>
      </c>
      <c r="G334" s="160" t="s">
        <v>161</v>
      </c>
      <c r="H334" s="109"/>
      <c r="I334" s="109">
        <v>1</v>
      </c>
      <c r="J334" s="109">
        <v>1</v>
      </c>
      <c r="K334" s="109">
        <v>2</v>
      </c>
      <c r="L334">
        <v>0</v>
      </c>
      <c r="M334">
        <v>0</v>
      </c>
      <c r="N334">
        <v>176367</v>
      </c>
      <c r="O334">
        <v>103492.11</v>
      </c>
      <c r="P334">
        <v>356739</v>
      </c>
      <c r="Q334">
        <v>138123.89000000001</v>
      </c>
      <c r="R334">
        <v>0</v>
      </c>
      <c r="S334">
        <v>0</v>
      </c>
      <c r="T334">
        <v>27725</v>
      </c>
      <c r="U334">
        <v>14772.09</v>
      </c>
      <c r="V334">
        <v>19803</v>
      </c>
      <c r="W334">
        <v>10811.09</v>
      </c>
      <c r="X334">
        <v>3961</v>
      </c>
      <c r="Y334">
        <v>0</v>
      </c>
      <c r="Z334">
        <v>3961</v>
      </c>
      <c r="AA334">
        <v>3961</v>
      </c>
      <c r="AB334">
        <v>0</v>
      </c>
      <c r="AC334">
        <v>0</v>
      </c>
      <c r="AD334">
        <v>17.149999999999999</v>
      </c>
      <c r="AE334">
        <v>19.739999999999998</v>
      </c>
      <c r="AF334">
        <v>19.739999999999998</v>
      </c>
      <c r="AG334">
        <v>19.239999999999998</v>
      </c>
      <c r="AH334">
        <v>23.42</v>
      </c>
      <c r="AI334">
        <v>24.38</v>
      </c>
      <c r="AJ334">
        <v>331739</v>
      </c>
      <c r="AK334">
        <v>14772.09</v>
      </c>
      <c r="AL334" s="206"/>
    </row>
    <row r="335" spans="2:38" x14ac:dyDescent="0.25">
      <c r="B335" s="160" t="s">
        <v>1231</v>
      </c>
      <c r="C335" s="108" t="s">
        <v>1230</v>
      </c>
      <c r="D335" s="108" t="s">
        <v>2953</v>
      </c>
      <c r="E335" s="108" t="s">
        <v>2954</v>
      </c>
      <c r="F335" s="108" t="s">
        <v>2955</v>
      </c>
      <c r="G335" s="160" t="s">
        <v>161</v>
      </c>
      <c r="H335" s="109">
        <v>1</v>
      </c>
      <c r="I335" s="109">
        <v>1</v>
      </c>
      <c r="J335" s="109">
        <v>1</v>
      </c>
      <c r="K335" s="109">
        <v>3</v>
      </c>
      <c r="L335">
        <v>316979</v>
      </c>
      <c r="M335">
        <v>316979</v>
      </c>
      <c r="N335">
        <v>1355522</v>
      </c>
      <c r="O335">
        <v>708833.02</v>
      </c>
      <c r="P335">
        <v>2741829</v>
      </c>
      <c r="Q335">
        <v>368171.21</v>
      </c>
      <c r="R335">
        <v>0</v>
      </c>
      <c r="S335">
        <v>0</v>
      </c>
      <c r="T335">
        <v>213102</v>
      </c>
      <c r="U335">
        <v>78492.72</v>
      </c>
      <c r="V335">
        <v>152216</v>
      </c>
      <c r="W335">
        <v>34293.300000000003</v>
      </c>
      <c r="X335">
        <v>30443</v>
      </c>
      <c r="Y335">
        <v>28936.53</v>
      </c>
      <c r="Z335">
        <v>30443</v>
      </c>
      <c r="AA335">
        <v>15262.89</v>
      </c>
      <c r="AB335">
        <v>0</v>
      </c>
      <c r="AC335">
        <v>0</v>
      </c>
      <c r="AD335">
        <v>42</v>
      </c>
      <c r="AE335">
        <v>41</v>
      </c>
      <c r="AF335">
        <v>41</v>
      </c>
      <c r="AG335">
        <v>45</v>
      </c>
      <c r="AH335">
        <v>49</v>
      </c>
      <c r="AI335">
        <v>49</v>
      </c>
      <c r="AJ335">
        <v>548365.80000000005</v>
      </c>
      <c r="AK335">
        <v>0</v>
      </c>
      <c r="AL335" s="206"/>
    </row>
    <row r="336" spans="2:38" x14ac:dyDescent="0.25">
      <c r="B336" s="160" t="s">
        <v>1493</v>
      </c>
      <c r="C336" s="108" t="s">
        <v>1492</v>
      </c>
      <c r="D336" s="108" t="s">
        <v>2956</v>
      </c>
      <c r="E336" s="108" t="s">
        <v>2957</v>
      </c>
      <c r="F336" s="108" t="s">
        <v>2958</v>
      </c>
      <c r="G336" s="160" t="s">
        <v>161</v>
      </c>
      <c r="H336" s="109">
        <v>1</v>
      </c>
      <c r="I336" s="109">
        <v>1</v>
      </c>
      <c r="J336" s="109">
        <v>1</v>
      </c>
      <c r="K336" s="109">
        <v>3</v>
      </c>
      <c r="L336">
        <v>173319</v>
      </c>
      <c r="M336">
        <v>173319</v>
      </c>
      <c r="N336">
        <v>932703</v>
      </c>
      <c r="O336">
        <v>482692</v>
      </c>
      <c r="P336">
        <v>1886589</v>
      </c>
      <c r="Q336">
        <v>0</v>
      </c>
      <c r="R336">
        <v>0</v>
      </c>
      <c r="S336">
        <v>0</v>
      </c>
      <c r="T336">
        <v>146631</v>
      </c>
      <c r="U336">
        <v>0</v>
      </c>
      <c r="V336">
        <v>104737</v>
      </c>
      <c r="W336">
        <v>0</v>
      </c>
      <c r="X336">
        <v>20947</v>
      </c>
      <c r="Y336">
        <v>0</v>
      </c>
      <c r="Z336">
        <v>20947</v>
      </c>
      <c r="AA336">
        <v>0</v>
      </c>
      <c r="AB336">
        <v>0</v>
      </c>
      <c r="AC336">
        <v>0</v>
      </c>
      <c r="AD336">
        <v>23</v>
      </c>
      <c r="AE336">
        <v>28</v>
      </c>
      <c r="AF336">
        <v>28</v>
      </c>
      <c r="AG336">
        <v>30</v>
      </c>
      <c r="AH336">
        <v>27.5</v>
      </c>
      <c r="AI336">
        <v>33.5</v>
      </c>
      <c r="AJ336">
        <v>377317.8</v>
      </c>
      <c r="AK336">
        <v>0</v>
      </c>
      <c r="AL336" s="206"/>
    </row>
    <row r="337" spans="2:38" x14ac:dyDescent="0.25">
      <c r="B337" s="160" t="s">
        <v>1357</v>
      </c>
      <c r="C337" s="108" t="s">
        <v>1356</v>
      </c>
      <c r="D337" s="108" t="s">
        <v>2959</v>
      </c>
      <c r="E337" s="108" t="s">
        <v>2960</v>
      </c>
      <c r="F337" s="108" t="s">
        <v>2961</v>
      </c>
      <c r="G337" s="160" t="s">
        <v>161</v>
      </c>
      <c r="H337" s="109">
        <v>1</v>
      </c>
      <c r="I337" s="109">
        <v>1</v>
      </c>
      <c r="J337" s="109">
        <v>1</v>
      </c>
      <c r="K337" s="109">
        <v>3</v>
      </c>
      <c r="L337">
        <v>492071</v>
      </c>
      <c r="M337">
        <v>492071</v>
      </c>
      <c r="N337">
        <v>6163017</v>
      </c>
      <c r="O337">
        <v>6163017</v>
      </c>
      <c r="P337">
        <v>12465999</v>
      </c>
      <c r="Q337">
        <v>0</v>
      </c>
      <c r="R337">
        <v>0</v>
      </c>
      <c r="S337">
        <v>0</v>
      </c>
      <c r="T337">
        <v>968889</v>
      </c>
      <c r="U337">
        <v>135241</v>
      </c>
      <c r="V337">
        <v>692063</v>
      </c>
      <c r="W337">
        <v>135241</v>
      </c>
      <c r="X337">
        <v>138413</v>
      </c>
      <c r="Y337">
        <v>0</v>
      </c>
      <c r="Z337">
        <v>138413</v>
      </c>
      <c r="AA337">
        <v>0</v>
      </c>
      <c r="AB337">
        <v>0</v>
      </c>
      <c r="AC337">
        <v>0</v>
      </c>
      <c r="AD337">
        <v>72</v>
      </c>
      <c r="AE337">
        <v>124</v>
      </c>
      <c r="AF337">
        <v>124</v>
      </c>
      <c r="AG337">
        <v>195.94</v>
      </c>
      <c r="AH337">
        <v>260.5</v>
      </c>
      <c r="AI337">
        <v>329</v>
      </c>
      <c r="AJ337">
        <v>2493199.7999999998</v>
      </c>
      <c r="AK337">
        <v>0</v>
      </c>
      <c r="AL337" s="206"/>
    </row>
    <row r="338" spans="2:38" x14ac:dyDescent="0.25">
      <c r="B338" s="160" t="s">
        <v>1401</v>
      </c>
      <c r="C338" s="108" t="s">
        <v>1400</v>
      </c>
      <c r="D338" s="108" t="s">
        <v>2962</v>
      </c>
      <c r="E338" s="108" t="s">
        <v>2963</v>
      </c>
      <c r="F338" s="108" t="s">
        <v>2964</v>
      </c>
      <c r="G338" s="160" t="s">
        <v>167</v>
      </c>
      <c r="H338" s="109">
        <v>1</v>
      </c>
      <c r="I338" s="109">
        <v>1</v>
      </c>
      <c r="J338" s="109">
        <v>1</v>
      </c>
      <c r="K338" s="109">
        <v>3</v>
      </c>
      <c r="L338">
        <v>441832</v>
      </c>
      <c r="M338">
        <v>441832</v>
      </c>
      <c r="N338">
        <v>1963696</v>
      </c>
      <c r="O338">
        <v>1720998.24</v>
      </c>
      <c r="P338">
        <v>3971988</v>
      </c>
      <c r="Q338">
        <v>2062598.55</v>
      </c>
      <c r="R338">
        <v>99961</v>
      </c>
      <c r="S338">
        <v>99961</v>
      </c>
      <c r="T338">
        <v>378856</v>
      </c>
      <c r="U338">
        <v>49558.02</v>
      </c>
      <c r="V338">
        <v>220510</v>
      </c>
      <c r="W338">
        <v>18222.98</v>
      </c>
      <c r="X338">
        <v>44102</v>
      </c>
      <c r="Y338">
        <v>1060</v>
      </c>
      <c r="Z338">
        <v>44102</v>
      </c>
      <c r="AA338">
        <v>0</v>
      </c>
      <c r="AB338">
        <v>70142</v>
      </c>
      <c r="AC338">
        <v>30275.040000000001</v>
      </c>
      <c r="AD338">
        <v>313.7</v>
      </c>
      <c r="AE338">
        <v>329.7</v>
      </c>
      <c r="AF338">
        <v>329.7</v>
      </c>
      <c r="AG338">
        <v>331</v>
      </c>
      <c r="AH338">
        <v>336</v>
      </c>
      <c r="AI338">
        <v>340.5</v>
      </c>
      <c r="AJ338">
        <v>1154088</v>
      </c>
      <c r="AK338">
        <v>157328.24</v>
      </c>
      <c r="AL338" s="206"/>
    </row>
    <row r="339" spans="2:38" x14ac:dyDescent="0.25">
      <c r="B339" s="160" t="s">
        <v>163</v>
      </c>
      <c r="C339" s="108" t="s">
        <v>162</v>
      </c>
      <c r="D339" s="108" t="s">
        <v>2965</v>
      </c>
      <c r="E339" s="108" t="s">
        <v>2966</v>
      </c>
      <c r="F339" s="108" t="s">
        <v>2967</v>
      </c>
      <c r="G339" s="160" t="s">
        <v>164</v>
      </c>
      <c r="H339" s="109"/>
      <c r="I339" s="109"/>
      <c r="J339" s="109">
        <v>1</v>
      </c>
      <c r="K339" s="109">
        <v>1</v>
      </c>
      <c r="L339">
        <v>0</v>
      </c>
      <c r="M339">
        <v>0</v>
      </c>
      <c r="N339">
        <v>0</v>
      </c>
      <c r="O339">
        <v>0</v>
      </c>
      <c r="P339">
        <v>0</v>
      </c>
      <c r="Q339">
        <v>0</v>
      </c>
      <c r="R339">
        <v>0</v>
      </c>
      <c r="S339">
        <v>0</v>
      </c>
      <c r="T339">
        <v>1333035</v>
      </c>
      <c r="U339">
        <v>0</v>
      </c>
      <c r="V339">
        <v>0</v>
      </c>
      <c r="W339">
        <v>0</v>
      </c>
      <c r="X339">
        <v>0</v>
      </c>
      <c r="Y339">
        <v>0</v>
      </c>
      <c r="Z339">
        <v>0</v>
      </c>
      <c r="AA339">
        <v>0</v>
      </c>
      <c r="AB339">
        <v>1333035</v>
      </c>
      <c r="AC339">
        <v>0</v>
      </c>
      <c r="AD339">
        <v>309.16000000000003</v>
      </c>
      <c r="AE339">
        <v>331.33</v>
      </c>
      <c r="AF339">
        <v>331.33</v>
      </c>
      <c r="AG339">
        <v>324.14</v>
      </c>
      <c r="AH339">
        <v>325.97000000000003</v>
      </c>
      <c r="AI339">
        <v>312.17</v>
      </c>
      <c r="AJ339">
        <v>0</v>
      </c>
      <c r="AK339">
        <v>0</v>
      </c>
      <c r="AL339" s="206"/>
    </row>
    <row r="340" spans="2:38" x14ac:dyDescent="0.25">
      <c r="B340" s="160" t="s">
        <v>475</v>
      </c>
      <c r="C340" s="108" t="s">
        <v>474</v>
      </c>
      <c r="D340" s="108" t="s">
        <v>2968</v>
      </c>
      <c r="E340" s="108" t="s">
        <v>2969</v>
      </c>
      <c r="F340" s="108" t="s">
        <v>2970</v>
      </c>
      <c r="G340" s="160" t="s">
        <v>167</v>
      </c>
      <c r="H340" s="109">
        <v>1</v>
      </c>
      <c r="I340" s="109">
        <v>1</v>
      </c>
      <c r="J340" s="109">
        <v>1</v>
      </c>
      <c r="K340" s="109">
        <v>3</v>
      </c>
      <c r="L340">
        <v>263290</v>
      </c>
      <c r="M340">
        <v>260256.52</v>
      </c>
      <c r="N340">
        <v>1383450</v>
      </c>
      <c r="O340">
        <v>1329205.3700000001</v>
      </c>
      <c r="P340">
        <v>2798319</v>
      </c>
      <c r="Q340">
        <v>1342759.77</v>
      </c>
      <c r="R340">
        <v>35964</v>
      </c>
      <c r="S340">
        <v>35964</v>
      </c>
      <c r="T340">
        <v>217491</v>
      </c>
      <c r="U340">
        <v>29954.32</v>
      </c>
      <c r="V340">
        <v>155351</v>
      </c>
      <c r="W340">
        <v>5170</v>
      </c>
      <c r="X340">
        <v>31070</v>
      </c>
      <c r="Y340">
        <v>23709.75</v>
      </c>
      <c r="Z340">
        <v>31070</v>
      </c>
      <c r="AA340">
        <v>1074.57</v>
      </c>
      <c r="AB340">
        <v>0</v>
      </c>
      <c r="AC340">
        <v>0</v>
      </c>
      <c r="AD340">
        <v>103</v>
      </c>
      <c r="AE340">
        <v>103</v>
      </c>
      <c r="AF340">
        <v>103</v>
      </c>
      <c r="AG340">
        <v>107</v>
      </c>
      <c r="AH340">
        <v>110</v>
      </c>
      <c r="AI340">
        <v>118</v>
      </c>
      <c r="AJ340">
        <v>559664</v>
      </c>
      <c r="AK340">
        <v>589873.12</v>
      </c>
      <c r="AL340" s="206"/>
    </row>
    <row r="341" spans="2:38" x14ac:dyDescent="0.25">
      <c r="B341" s="160" t="s">
        <v>423</v>
      </c>
      <c r="C341" s="108" t="s">
        <v>422</v>
      </c>
      <c r="D341" s="108" t="s">
        <v>2971</v>
      </c>
      <c r="E341" s="108" t="s">
        <v>2972</v>
      </c>
      <c r="F341" s="108" t="s">
        <v>2973</v>
      </c>
      <c r="G341" s="160" t="s">
        <v>167</v>
      </c>
      <c r="H341" s="109">
        <v>1</v>
      </c>
      <c r="I341" s="109">
        <v>1</v>
      </c>
      <c r="J341" s="109">
        <v>1</v>
      </c>
      <c r="K341" s="109">
        <v>3</v>
      </c>
      <c r="L341">
        <v>148143</v>
      </c>
      <c r="M341">
        <v>148143</v>
      </c>
      <c r="N341">
        <v>708267</v>
      </c>
      <c r="O341">
        <v>708267</v>
      </c>
      <c r="P341">
        <v>1432618</v>
      </c>
      <c r="Q341">
        <v>302836.89</v>
      </c>
      <c r="R341">
        <v>10545</v>
      </c>
      <c r="S341">
        <v>10545</v>
      </c>
      <c r="T341">
        <v>111347</v>
      </c>
      <c r="U341">
        <v>78293.36</v>
      </c>
      <c r="V341">
        <v>79533</v>
      </c>
      <c r="W341">
        <v>77929.77</v>
      </c>
      <c r="X341">
        <v>15907</v>
      </c>
      <c r="Y341">
        <v>0</v>
      </c>
      <c r="Z341">
        <v>15907</v>
      </c>
      <c r="AA341">
        <v>363.59</v>
      </c>
      <c r="AB341">
        <v>0</v>
      </c>
      <c r="AC341">
        <v>0</v>
      </c>
      <c r="AD341">
        <v>50</v>
      </c>
      <c r="AE341">
        <v>50</v>
      </c>
      <c r="AF341">
        <v>50</v>
      </c>
      <c r="AG341">
        <v>48</v>
      </c>
      <c r="AH341">
        <v>47</v>
      </c>
      <c r="AI341">
        <v>49</v>
      </c>
      <c r="AJ341">
        <v>286524</v>
      </c>
      <c r="AK341">
        <v>56585.42</v>
      </c>
      <c r="AL341" s="206"/>
    </row>
    <row r="342" spans="2:38" x14ac:dyDescent="0.25">
      <c r="B342" s="160" t="s">
        <v>559</v>
      </c>
      <c r="C342" s="108" t="s">
        <v>558</v>
      </c>
      <c r="D342" s="108" t="s">
        <v>2974</v>
      </c>
      <c r="E342" s="108" t="s">
        <v>2975</v>
      </c>
      <c r="F342" s="108" t="s">
        <v>2976</v>
      </c>
      <c r="G342" s="160" t="s">
        <v>167</v>
      </c>
      <c r="H342" s="109">
        <v>1</v>
      </c>
      <c r="I342" s="109">
        <v>1</v>
      </c>
      <c r="J342" s="109">
        <v>1</v>
      </c>
      <c r="K342" s="109">
        <v>3</v>
      </c>
      <c r="L342">
        <v>414052</v>
      </c>
      <c r="M342">
        <v>414052</v>
      </c>
      <c r="N342">
        <v>1971205</v>
      </c>
      <c r="O342">
        <v>1833051.66</v>
      </c>
      <c r="P342">
        <v>3987177</v>
      </c>
      <c r="Q342">
        <v>2127146.81</v>
      </c>
      <c r="R342">
        <v>30831</v>
      </c>
      <c r="S342">
        <v>30831</v>
      </c>
      <c r="T342">
        <v>309892</v>
      </c>
      <c r="U342">
        <v>67347.61</v>
      </c>
      <c r="V342">
        <v>221352</v>
      </c>
      <c r="W342">
        <v>42957.919999999998</v>
      </c>
      <c r="X342">
        <v>44270</v>
      </c>
      <c r="Y342">
        <v>7265.25</v>
      </c>
      <c r="Z342">
        <v>44270</v>
      </c>
      <c r="AA342">
        <v>37008.699999999997</v>
      </c>
      <c r="AB342">
        <v>0</v>
      </c>
      <c r="AC342">
        <v>0</v>
      </c>
      <c r="AD342">
        <v>91</v>
      </c>
      <c r="AE342">
        <v>93</v>
      </c>
      <c r="AF342">
        <v>93</v>
      </c>
      <c r="AG342">
        <v>87</v>
      </c>
      <c r="AH342">
        <v>87</v>
      </c>
      <c r="AI342">
        <v>94</v>
      </c>
      <c r="AJ342">
        <v>797435.4</v>
      </c>
      <c r="AK342">
        <v>23073.66</v>
      </c>
      <c r="AL342" s="206"/>
    </row>
    <row r="343" spans="2:38" x14ac:dyDescent="0.25">
      <c r="B343" s="160" t="s">
        <v>521</v>
      </c>
      <c r="C343" s="108" t="s">
        <v>520</v>
      </c>
      <c r="D343" s="108" t="s">
        <v>4455</v>
      </c>
      <c r="E343" s="108" t="s">
        <v>2977</v>
      </c>
      <c r="F343" s="108" t="s">
        <v>4455</v>
      </c>
      <c r="G343" s="160" t="s">
        <v>181</v>
      </c>
      <c r="H343" s="109"/>
      <c r="I343" s="109"/>
      <c r="J343" s="109">
        <v>1</v>
      </c>
      <c r="K343" s="109">
        <v>1</v>
      </c>
      <c r="L343">
        <v>0</v>
      </c>
      <c r="M343">
        <v>0</v>
      </c>
      <c r="N343">
        <v>0</v>
      </c>
      <c r="O343">
        <v>0</v>
      </c>
      <c r="P343">
        <v>0</v>
      </c>
      <c r="Q343">
        <v>0</v>
      </c>
      <c r="R343">
        <v>0</v>
      </c>
      <c r="S343">
        <v>0</v>
      </c>
      <c r="T343">
        <v>0</v>
      </c>
      <c r="U343">
        <v>0</v>
      </c>
      <c r="V343">
        <v>0</v>
      </c>
      <c r="W343">
        <v>0</v>
      </c>
      <c r="X343">
        <v>0</v>
      </c>
      <c r="Y343">
        <v>0</v>
      </c>
      <c r="Z343">
        <v>0</v>
      </c>
      <c r="AA343">
        <v>0</v>
      </c>
      <c r="AB343">
        <v>0</v>
      </c>
      <c r="AC343">
        <v>0</v>
      </c>
      <c r="AD343">
        <v>44</v>
      </c>
      <c r="AE343">
        <v>45</v>
      </c>
      <c r="AF343">
        <v>45</v>
      </c>
      <c r="AG343">
        <v>48.5</v>
      </c>
      <c r="AH343">
        <v>46</v>
      </c>
      <c r="AI343">
        <v>55</v>
      </c>
      <c r="AJ343">
        <v>0</v>
      </c>
      <c r="AK343">
        <v>0</v>
      </c>
      <c r="AL343" s="206"/>
    </row>
    <row r="344" spans="2:38" x14ac:dyDescent="0.25">
      <c r="B344" s="160" t="s">
        <v>191</v>
      </c>
      <c r="C344" s="108" t="s">
        <v>190</v>
      </c>
      <c r="D344" s="108" t="s">
        <v>2978</v>
      </c>
      <c r="E344" s="108" t="s">
        <v>2979</v>
      </c>
      <c r="F344" s="108" t="s">
        <v>2980</v>
      </c>
      <c r="G344" s="160" t="s">
        <v>167</v>
      </c>
      <c r="H344" s="109">
        <v>1</v>
      </c>
      <c r="I344" s="109">
        <v>1</v>
      </c>
      <c r="J344" s="109">
        <v>1</v>
      </c>
      <c r="K344" s="109">
        <v>3</v>
      </c>
      <c r="L344">
        <v>203263</v>
      </c>
      <c r="M344">
        <v>203263</v>
      </c>
      <c r="N344">
        <v>776772</v>
      </c>
      <c r="O344">
        <v>401469.43</v>
      </c>
      <c r="P344">
        <v>1571185</v>
      </c>
      <c r="Q344">
        <v>498996.94</v>
      </c>
      <c r="R344">
        <v>203263</v>
      </c>
      <c r="S344">
        <v>203263</v>
      </c>
      <c r="T344">
        <v>122117</v>
      </c>
      <c r="U344">
        <v>122117</v>
      </c>
      <c r="V344">
        <v>87227</v>
      </c>
      <c r="W344">
        <v>87227</v>
      </c>
      <c r="X344">
        <v>17445</v>
      </c>
      <c r="Y344">
        <v>17445</v>
      </c>
      <c r="Z344">
        <v>17445</v>
      </c>
      <c r="AA344">
        <v>17445</v>
      </c>
      <c r="AB344">
        <v>0</v>
      </c>
      <c r="AC344">
        <v>0</v>
      </c>
      <c r="AD344">
        <v>71.5</v>
      </c>
      <c r="AE344">
        <v>70.5</v>
      </c>
      <c r="AF344">
        <v>70.5</v>
      </c>
      <c r="AG344">
        <v>69.5</v>
      </c>
      <c r="AH344">
        <v>107</v>
      </c>
      <c r="AI344">
        <v>707</v>
      </c>
      <c r="AJ344">
        <v>602185</v>
      </c>
      <c r="AK344">
        <v>32951.29</v>
      </c>
      <c r="AL344" s="206"/>
    </row>
    <row r="345" spans="2:38" x14ac:dyDescent="0.25">
      <c r="B345" s="160" t="s">
        <v>1303</v>
      </c>
      <c r="C345" s="108" t="s">
        <v>1302</v>
      </c>
      <c r="D345" s="108" t="s">
        <v>2981</v>
      </c>
      <c r="E345" s="108" t="s">
        <v>2982</v>
      </c>
      <c r="F345" s="108" t="s">
        <v>2983</v>
      </c>
      <c r="G345" s="160" t="s">
        <v>167</v>
      </c>
      <c r="H345" s="109">
        <v>1</v>
      </c>
      <c r="I345" s="109">
        <v>1</v>
      </c>
      <c r="J345" s="109">
        <v>1</v>
      </c>
      <c r="K345" s="109">
        <v>3</v>
      </c>
      <c r="L345">
        <v>66042</v>
      </c>
      <c r="M345">
        <v>66042</v>
      </c>
      <c r="N345">
        <v>280328</v>
      </c>
      <c r="O345">
        <v>280328</v>
      </c>
      <c r="P345">
        <v>567022</v>
      </c>
      <c r="Q345">
        <v>173816.01</v>
      </c>
      <c r="R345">
        <v>22488</v>
      </c>
      <c r="S345">
        <v>22488</v>
      </c>
      <c r="T345">
        <v>44071</v>
      </c>
      <c r="U345">
        <v>1300</v>
      </c>
      <c r="V345">
        <v>31479</v>
      </c>
      <c r="W345">
        <v>1300</v>
      </c>
      <c r="X345">
        <v>6296</v>
      </c>
      <c r="Y345">
        <v>0</v>
      </c>
      <c r="Z345">
        <v>6296</v>
      </c>
      <c r="AA345">
        <v>0</v>
      </c>
      <c r="AB345">
        <v>0</v>
      </c>
      <c r="AC345">
        <v>0</v>
      </c>
      <c r="AD345">
        <v>76.59</v>
      </c>
      <c r="AE345">
        <v>75.180000000000007</v>
      </c>
      <c r="AF345">
        <v>75.180000000000007</v>
      </c>
      <c r="AG345">
        <v>77.069999999999993</v>
      </c>
      <c r="AH345">
        <v>78.069999999999993</v>
      </c>
      <c r="AI345">
        <v>77</v>
      </c>
      <c r="AJ345">
        <v>262000</v>
      </c>
      <c r="AK345">
        <v>5077.95</v>
      </c>
      <c r="AL345" s="206"/>
    </row>
    <row r="346" spans="2:38" x14ac:dyDescent="0.25">
      <c r="B346" s="160" t="s">
        <v>1051</v>
      </c>
      <c r="C346" s="108" t="s">
        <v>1050</v>
      </c>
      <c r="D346" s="108" t="s">
        <v>2984</v>
      </c>
      <c r="E346" s="108" t="s">
        <v>2985</v>
      </c>
      <c r="F346" s="108" t="s">
        <v>2986</v>
      </c>
      <c r="G346" s="160" t="s">
        <v>167</v>
      </c>
      <c r="H346" s="109">
        <v>1</v>
      </c>
      <c r="I346" s="109">
        <v>1</v>
      </c>
      <c r="J346" s="109">
        <v>1</v>
      </c>
      <c r="K346" s="109">
        <v>3</v>
      </c>
      <c r="L346">
        <v>399044</v>
      </c>
      <c r="M346">
        <v>399044</v>
      </c>
      <c r="N346">
        <v>1820861</v>
      </c>
      <c r="O346">
        <v>867254.92</v>
      </c>
      <c r="P346">
        <v>3683076</v>
      </c>
      <c r="Q346">
        <v>1686627.02</v>
      </c>
      <c r="R346">
        <v>65560</v>
      </c>
      <c r="S346">
        <v>49397.120000000003</v>
      </c>
      <c r="T346">
        <v>286258</v>
      </c>
      <c r="U346">
        <v>88540.25</v>
      </c>
      <c r="V346">
        <v>204470</v>
      </c>
      <c r="W346">
        <v>86480.83</v>
      </c>
      <c r="X346">
        <v>40894</v>
      </c>
      <c r="Y346">
        <v>2059.42</v>
      </c>
      <c r="Z346">
        <v>40894</v>
      </c>
      <c r="AA346">
        <v>0</v>
      </c>
      <c r="AB346">
        <v>0</v>
      </c>
      <c r="AC346">
        <v>0</v>
      </c>
      <c r="AD346">
        <v>180</v>
      </c>
      <c r="AE346">
        <v>179</v>
      </c>
      <c r="AF346">
        <v>179</v>
      </c>
      <c r="AG346">
        <v>183</v>
      </c>
      <c r="AH346">
        <v>183.5</v>
      </c>
      <c r="AI346">
        <v>185</v>
      </c>
      <c r="AJ346">
        <v>736616</v>
      </c>
      <c r="AK346">
        <v>189083.82</v>
      </c>
      <c r="AL346" s="206"/>
    </row>
    <row r="347" spans="2:38" x14ac:dyDescent="0.25">
      <c r="B347" s="160" t="s">
        <v>1203</v>
      </c>
      <c r="C347" s="108" t="s">
        <v>1202</v>
      </c>
      <c r="D347" s="108" t="s">
        <v>2987</v>
      </c>
      <c r="E347" s="108" t="s">
        <v>2988</v>
      </c>
      <c r="F347" s="108" t="s">
        <v>2989</v>
      </c>
      <c r="G347" s="160" t="s">
        <v>167</v>
      </c>
      <c r="H347" s="109">
        <v>1</v>
      </c>
      <c r="I347" s="109">
        <v>1</v>
      </c>
      <c r="J347" s="109">
        <v>1</v>
      </c>
      <c r="K347" s="109">
        <v>3</v>
      </c>
      <c r="L347">
        <v>395218</v>
      </c>
      <c r="M347">
        <v>395218</v>
      </c>
      <c r="N347">
        <v>1756526</v>
      </c>
      <c r="O347">
        <v>1684958.36</v>
      </c>
      <c r="P347">
        <v>3552944</v>
      </c>
      <c r="Q347">
        <v>3552944</v>
      </c>
      <c r="R347">
        <v>65739</v>
      </c>
      <c r="S347">
        <v>49597</v>
      </c>
      <c r="T347">
        <v>276145</v>
      </c>
      <c r="U347">
        <v>79920.13</v>
      </c>
      <c r="V347">
        <v>197247</v>
      </c>
      <c r="W347">
        <v>79920.13</v>
      </c>
      <c r="X347">
        <v>39449</v>
      </c>
      <c r="Y347">
        <v>0</v>
      </c>
      <c r="Z347">
        <v>39449</v>
      </c>
      <c r="AA347">
        <v>0</v>
      </c>
      <c r="AB347">
        <v>0</v>
      </c>
      <c r="AC347">
        <v>0</v>
      </c>
      <c r="AD347">
        <v>165.27</v>
      </c>
      <c r="AE347">
        <v>173.6</v>
      </c>
      <c r="AF347">
        <v>173.6</v>
      </c>
      <c r="AG347">
        <v>173.47</v>
      </c>
      <c r="AH347">
        <v>239</v>
      </c>
      <c r="AI347">
        <v>237</v>
      </c>
      <c r="AJ347">
        <v>1925635.24</v>
      </c>
      <c r="AK347">
        <v>1925635.24</v>
      </c>
      <c r="AL347" s="206"/>
    </row>
    <row r="348" spans="2:38" x14ac:dyDescent="0.25">
      <c r="B348" s="160" t="s">
        <v>1674</v>
      </c>
      <c r="C348" s="108" t="s">
        <v>1673</v>
      </c>
      <c r="D348" s="108" t="s">
        <v>2990</v>
      </c>
      <c r="E348" s="108" t="s">
        <v>2991</v>
      </c>
      <c r="F348" s="108" t="s">
        <v>2992</v>
      </c>
      <c r="G348" s="160" t="s">
        <v>161</v>
      </c>
      <c r="H348" s="109">
        <v>1</v>
      </c>
      <c r="I348" s="109">
        <v>1</v>
      </c>
      <c r="J348" s="109">
        <v>1</v>
      </c>
      <c r="K348" s="109">
        <v>3</v>
      </c>
      <c r="L348">
        <v>669424</v>
      </c>
      <c r="M348">
        <v>669424</v>
      </c>
      <c r="N348">
        <v>2982710</v>
      </c>
      <c r="O348">
        <v>2982631.32</v>
      </c>
      <c r="P348">
        <v>6033158</v>
      </c>
      <c r="Q348">
        <v>0</v>
      </c>
      <c r="R348">
        <v>0</v>
      </c>
      <c r="S348">
        <v>0</v>
      </c>
      <c r="T348">
        <v>468911</v>
      </c>
      <c r="U348">
        <v>0</v>
      </c>
      <c r="V348">
        <v>334937</v>
      </c>
      <c r="W348">
        <v>0</v>
      </c>
      <c r="X348">
        <v>66987</v>
      </c>
      <c r="Y348">
        <v>0</v>
      </c>
      <c r="Z348">
        <v>66987</v>
      </c>
      <c r="AA348">
        <v>0</v>
      </c>
      <c r="AB348">
        <v>0</v>
      </c>
      <c r="AC348">
        <v>0</v>
      </c>
      <c r="AD348">
        <v>95.4</v>
      </c>
      <c r="AE348">
        <v>83.9</v>
      </c>
      <c r="AF348">
        <v>83.9</v>
      </c>
      <c r="AG348">
        <v>74.349999999999994</v>
      </c>
      <c r="AH348">
        <v>73.349999999999994</v>
      </c>
      <c r="AI348">
        <v>0</v>
      </c>
      <c r="AJ348">
        <v>1206631.6000000001</v>
      </c>
      <c r="AK348">
        <v>0</v>
      </c>
      <c r="AL348" s="206"/>
    </row>
    <row r="349" spans="2:38" x14ac:dyDescent="0.25">
      <c r="B349" s="160" t="s">
        <v>673</v>
      </c>
      <c r="C349" s="108" t="s">
        <v>672</v>
      </c>
      <c r="D349" s="108" t="s">
        <v>2993</v>
      </c>
      <c r="E349" s="108" t="s">
        <v>2994</v>
      </c>
      <c r="F349" s="108" t="s">
        <v>2995</v>
      </c>
      <c r="G349" s="160" t="s">
        <v>167</v>
      </c>
      <c r="H349" s="109">
        <v>1</v>
      </c>
      <c r="I349" s="109">
        <v>1</v>
      </c>
      <c r="J349" s="109">
        <v>1</v>
      </c>
      <c r="K349" s="109">
        <v>3</v>
      </c>
      <c r="L349">
        <v>120090</v>
      </c>
      <c r="M349">
        <v>120090</v>
      </c>
      <c r="N349">
        <v>533735</v>
      </c>
      <c r="O349">
        <v>321333.21999999997</v>
      </c>
      <c r="P349">
        <v>1079591</v>
      </c>
      <c r="Q349">
        <v>246302.81</v>
      </c>
      <c r="R349">
        <v>16413</v>
      </c>
      <c r="S349">
        <v>16198.05</v>
      </c>
      <c r="T349">
        <v>83908</v>
      </c>
      <c r="U349">
        <v>41889.910000000003</v>
      </c>
      <c r="V349">
        <v>59934</v>
      </c>
      <c r="W349">
        <v>23334.91</v>
      </c>
      <c r="X349">
        <v>11987</v>
      </c>
      <c r="Y349">
        <v>6750</v>
      </c>
      <c r="Z349">
        <v>11987</v>
      </c>
      <c r="AA349">
        <v>11805</v>
      </c>
      <c r="AB349">
        <v>0</v>
      </c>
      <c r="AC349">
        <v>0</v>
      </c>
      <c r="AD349">
        <v>56</v>
      </c>
      <c r="AE349">
        <v>59</v>
      </c>
      <c r="AF349">
        <v>59</v>
      </c>
      <c r="AG349">
        <v>56</v>
      </c>
      <c r="AH349">
        <v>85</v>
      </c>
      <c r="AI349">
        <v>83</v>
      </c>
      <c r="AJ349">
        <v>215918.2</v>
      </c>
      <c r="AK349">
        <v>41890.01</v>
      </c>
      <c r="AL349" s="206"/>
    </row>
    <row r="350" spans="2:38" x14ac:dyDescent="0.25">
      <c r="B350" s="160" t="s">
        <v>757</v>
      </c>
      <c r="C350" s="108" t="s">
        <v>756</v>
      </c>
      <c r="D350" s="108" t="s">
        <v>2996</v>
      </c>
      <c r="E350" s="108" t="s">
        <v>2997</v>
      </c>
      <c r="F350" s="108" t="s">
        <v>2998</v>
      </c>
      <c r="G350" s="160" t="s">
        <v>167</v>
      </c>
      <c r="H350" s="109">
        <v>1</v>
      </c>
      <c r="I350" s="109">
        <v>1</v>
      </c>
      <c r="J350" s="109">
        <v>1</v>
      </c>
      <c r="K350" s="109">
        <v>3</v>
      </c>
      <c r="L350">
        <v>698365</v>
      </c>
      <c r="M350">
        <v>698365</v>
      </c>
      <c r="N350">
        <v>3103847</v>
      </c>
      <c r="O350">
        <v>2573891.9500000002</v>
      </c>
      <c r="P350">
        <v>6278184</v>
      </c>
      <c r="Q350">
        <v>2901116.01</v>
      </c>
      <c r="R350">
        <v>73260</v>
      </c>
      <c r="S350">
        <v>73243</v>
      </c>
      <c r="T350">
        <v>487956</v>
      </c>
      <c r="U350">
        <v>26375.82</v>
      </c>
      <c r="V350">
        <v>348540</v>
      </c>
      <c r="W350">
        <v>0</v>
      </c>
      <c r="X350">
        <v>69708</v>
      </c>
      <c r="Y350">
        <v>24134.04</v>
      </c>
      <c r="Z350">
        <v>69708</v>
      </c>
      <c r="AA350">
        <v>2241.7800000000002</v>
      </c>
      <c r="AB350">
        <v>0</v>
      </c>
      <c r="AC350">
        <v>0</v>
      </c>
      <c r="AD350">
        <v>227.5</v>
      </c>
      <c r="AE350">
        <v>217.5</v>
      </c>
      <c r="AF350">
        <v>217.5</v>
      </c>
      <c r="AG350">
        <v>211</v>
      </c>
      <c r="AH350">
        <v>213</v>
      </c>
      <c r="AI350">
        <v>216</v>
      </c>
      <c r="AJ350">
        <v>1255636.8</v>
      </c>
      <c r="AK350">
        <v>0</v>
      </c>
      <c r="AL350" s="206"/>
    </row>
    <row r="351" spans="2:38" x14ac:dyDescent="0.25">
      <c r="B351" s="160" t="s">
        <v>749</v>
      </c>
      <c r="C351" s="108" t="s">
        <v>748</v>
      </c>
      <c r="D351" s="108" t="s">
        <v>2999</v>
      </c>
      <c r="E351" s="108" t="s">
        <v>3000</v>
      </c>
      <c r="F351" s="108" t="s">
        <v>3001</v>
      </c>
      <c r="G351" s="160" t="s">
        <v>167</v>
      </c>
      <c r="H351" s="109">
        <v>1</v>
      </c>
      <c r="I351" s="109">
        <v>1</v>
      </c>
      <c r="J351" s="109">
        <v>1</v>
      </c>
      <c r="K351" s="109">
        <v>3</v>
      </c>
      <c r="L351">
        <v>137342</v>
      </c>
      <c r="M351">
        <v>137342</v>
      </c>
      <c r="N351">
        <v>711135.99</v>
      </c>
      <c r="O351">
        <v>423048.01</v>
      </c>
      <c r="P351">
        <v>1438422</v>
      </c>
      <c r="Q351">
        <v>323379.8</v>
      </c>
      <c r="R351">
        <v>22114</v>
      </c>
      <c r="S351">
        <v>22114</v>
      </c>
      <c r="T351">
        <v>0</v>
      </c>
      <c r="U351">
        <v>0</v>
      </c>
      <c r="V351">
        <v>0</v>
      </c>
      <c r="W351">
        <v>0</v>
      </c>
      <c r="X351">
        <v>0</v>
      </c>
      <c r="Y351">
        <v>0</v>
      </c>
      <c r="Z351">
        <v>0</v>
      </c>
      <c r="AA351">
        <v>0</v>
      </c>
      <c r="AB351">
        <v>0</v>
      </c>
      <c r="AC351">
        <v>0</v>
      </c>
      <c r="AD351">
        <v>73</v>
      </c>
      <c r="AE351">
        <v>71.5</v>
      </c>
      <c r="AF351">
        <v>71.5</v>
      </c>
      <c r="AG351">
        <v>74.5</v>
      </c>
      <c r="AH351">
        <v>75.5</v>
      </c>
      <c r="AI351">
        <v>75</v>
      </c>
      <c r="AJ351">
        <v>646646.26</v>
      </c>
      <c r="AK351">
        <v>189511.19</v>
      </c>
      <c r="AL351" s="206"/>
    </row>
    <row r="352" spans="2:38" x14ac:dyDescent="0.25">
      <c r="B352" s="160" t="s">
        <v>683</v>
      </c>
      <c r="C352" s="108" t="s">
        <v>682</v>
      </c>
      <c r="D352" s="108" t="s">
        <v>3002</v>
      </c>
      <c r="E352" s="108" t="s">
        <v>3003</v>
      </c>
      <c r="F352" s="108" t="s">
        <v>3004</v>
      </c>
      <c r="G352" s="160" t="s">
        <v>167</v>
      </c>
      <c r="H352" s="109">
        <v>1</v>
      </c>
      <c r="I352" s="109">
        <v>1</v>
      </c>
      <c r="J352" s="109">
        <v>1</v>
      </c>
      <c r="K352" s="109">
        <v>3</v>
      </c>
      <c r="L352">
        <v>311019</v>
      </c>
      <c r="M352">
        <v>311019</v>
      </c>
      <c r="N352">
        <v>1601952</v>
      </c>
      <c r="O352">
        <v>1043693.34</v>
      </c>
      <c r="P352">
        <v>3240285</v>
      </c>
      <c r="Q352">
        <v>371752.51</v>
      </c>
      <c r="R352">
        <v>29343</v>
      </c>
      <c r="S352">
        <v>29343</v>
      </c>
      <c r="T352">
        <v>251844</v>
      </c>
      <c r="U352">
        <v>16565.66</v>
      </c>
      <c r="V352">
        <v>179888</v>
      </c>
      <c r="W352">
        <v>12480.59</v>
      </c>
      <c r="X352">
        <v>35978</v>
      </c>
      <c r="Y352">
        <v>2977.56</v>
      </c>
      <c r="Z352">
        <v>35978</v>
      </c>
      <c r="AA352">
        <v>1107.51</v>
      </c>
      <c r="AB352">
        <v>0</v>
      </c>
      <c r="AC352">
        <v>0</v>
      </c>
      <c r="AD352">
        <v>97</v>
      </c>
      <c r="AE352">
        <v>98</v>
      </c>
      <c r="AF352">
        <v>98</v>
      </c>
      <c r="AG352">
        <v>105.72</v>
      </c>
      <c r="AH352">
        <v>110.37</v>
      </c>
      <c r="AI352">
        <v>99.4</v>
      </c>
      <c r="AJ352">
        <v>670500</v>
      </c>
      <c r="AK352">
        <v>209583.98</v>
      </c>
      <c r="AL352" s="206"/>
    </row>
    <row r="353" spans="2:38" x14ac:dyDescent="0.25">
      <c r="B353" s="160" t="s">
        <v>382</v>
      </c>
      <c r="C353" s="108" t="s">
        <v>381</v>
      </c>
      <c r="D353" s="108" t="s">
        <v>3005</v>
      </c>
      <c r="E353" s="108" t="s">
        <v>3006</v>
      </c>
      <c r="F353" s="108" t="s">
        <v>3007</v>
      </c>
      <c r="G353" s="160" t="s">
        <v>167</v>
      </c>
      <c r="H353" s="109">
        <v>1</v>
      </c>
      <c r="I353" s="109">
        <v>1</v>
      </c>
      <c r="J353" s="109">
        <v>1</v>
      </c>
      <c r="K353" s="109">
        <v>3</v>
      </c>
      <c r="L353">
        <v>210168</v>
      </c>
      <c r="M353">
        <v>210168</v>
      </c>
      <c r="N353">
        <v>934081</v>
      </c>
      <c r="O353">
        <v>0</v>
      </c>
      <c r="P353">
        <v>1889375</v>
      </c>
      <c r="Q353">
        <v>279240</v>
      </c>
      <c r="R353">
        <v>34817</v>
      </c>
      <c r="S353">
        <v>34817</v>
      </c>
      <c r="T353">
        <v>146846</v>
      </c>
      <c r="U353">
        <v>31277.43</v>
      </c>
      <c r="V353">
        <v>104890</v>
      </c>
      <c r="W353">
        <v>8627.75</v>
      </c>
      <c r="X353">
        <v>20978</v>
      </c>
      <c r="Y353">
        <v>1671.68</v>
      </c>
      <c r="Z353">
        <v>20978</v>
      </c>
      <c r="AA353">
        <v>20978</v>
      </c>
      <c r="AB353">
        <v>0</v>
      </c>
      <c r="AC353">
        <v>0</v>
      </c>
      <c r="AD353">
        <v>130</v>
      </c>
      <c r="AE353">
        <v>134</v>
      </c>
      <c r="AF353">
        <v>134</v>
      </c>
      <c r="AG353">
        <v>124</v>
      </c>
      <c r="AH353">
        <v>119</v>
      </c>
      <c r="AI353">
        <v>123.5</v>
      </c>
      <c r="AJ353">
        <v>377875</v>
      </c>
      <c r="AK353">
        <v>139620</v>
      </c>
      <c r="AL353" s="206"/>
    </row>
    <row r="354" spans="2:38" x14ac:dyDescent="0.25">
      <c r="B354" s="160" t="s">
        <v>1365</v>
      </c>
      <c r="C354" s="108" t="s">
        <v>1364</v>
      </c>
      <c r="D354" s="108" t="s">
        <v>3008</v>
      </c>
      <c r="E354" s="108" t="s">
        <v>3009</v>
      </c>
      <c r="F354" s="108" t="s">
        <v>3010</v>
      </c>
      <c r="G354" s="160" t="s">
        <v>167</v>
      </c>
      <c r="H354" s="109">
        <v>1</v>
      </c>
      <c r="I354" s="109">
        <v>1</v>
      </c>
      <c r="J354" s="109">
        <v>1</v>
      </c>
      <c r="K354" s="109">
        <v>3</v>
      </c>
      <c r="L354">
        <v>484452</v>
      </c>
      <c r="M354">
        <v>484452</v>
      </c>
      <c r="N354">
        <v>2371355</v>
      </c>
      <c r="O354">
        <v>1554521.02</v>
      </c>
      <c r="P354">
        <v>4796565</v>
      </c>
      <c r="Q354">
        <v>1310936.82</v>
      </c>
      <c r="R354">
        <v>120996</v>
      </c>
      <c r="S354">
        <v>120996</v>
      </c>
      <c r="T354">
        <v>372801</v>
      </c>
      <c r="U354">
        <v>4186</v>
      </c>
      <c r="V354">
        <v>266287</v>
      </c>
      <c r="W354">
        <v>4186</v>
      </c>
      <c r="X354">
        <v>53257</v>
      </c>
      <c r="Y354">
        <v>0</v>
      </c>
      <c r="Z354">
        <v>53257</v>
      </c>
      <c r="AA354">
        <v>0</v>
      </c>
      <c r="AB354">
        <v>0</v>
      </c>
      <c r="AC354">
        <v>0</v>
      </c>
      <c r="AD354">
        <v>340.15</v>
      </c>
      <c r="AE354">
        <v>331.15</v>
      </c>
      <c r="AF354">
        <v>331.15</v>
      </c>
      <c r="AG354">
        <v>320.2</v>
      </c>
      <c r="AH354">
        <v>336.5</v>
      </c>
      <c r="AI354">
        <v>343.7</v>
      </c>
      <c r="AJ354">
        <v>959313</v>
      </c>
      <c r="AK354">
        <v>0</v>
      </c>
      <c r="AL354" s="206"/>
    </row>
    <row r="355" spans="2:38" x14ac:dyDescent="0.25">
      <c r="B355" s="160" t="s">
        <v>1696</v>
      </c>
      <c r="C355" s="108" t="s">
        <v>1695</v>
      </c>
      <c r="D355" s="108" t="s">
        <v>3011</v>
      </c>
      <c r="E355" s="108" t="s">
        <v>3012</v>
      </c>
      <c r="F355" s="108" t="s">
        <v>4377</v>
      </c>
      <c r="G355" s="160" t="s">
        <v>161</v>
      </c>
      <c r="H355" s="109">
        <v>1</v>
      </c>
      <c r="I355" s="109">
        <v>1</v>
      </c>
      <c r="J355" s="109">
        <v>1</v>
      </c>
      <c r="K355" s="109">
        <v>3</v>
      </c>
      <c r="L355">
        <v>486045</v>
      </c>
      <c r="M355">
        <v>486045</v>
      </c>
      <c r="N355">
        <v>2263753</v>
      </c>
      <c r="O355">
        <v>215639.44</v>
      </c>
      <c r="P355">
        <v>4578917</v>
      </c>
      <c r="Q355">
        <v>349204.05</v>
      </c>
      <c r="R355">
        <v>0</v>
      </c>
      <c r="S355">
        <v>0</v>
      </c>
      <c r="T355">
        <v>355885</v>
      </c>
      <c r="U355">
        <v>33967.57</v>
      </c>
      <c r="V355">
        <v>254203</v>
      </c>
      <c r="W355">
        <v>0</v>
      </c>
      <c r="X355">
        <v>50841</v>
      </c>
      <c r="Y355">
        <v>0</v>
      </c>
      <c r="Z355">
        <v>50841</v>
      </c>
      <c r="AA355">
        <v>33967.57</v>
      </c>
      <c r="AB355">
        <v>0</v>
      </c>
      <c r="AC355">
        <v>0</v>
      </c>
      <c r="AD355">
        <v>46</v>
      </c>
      <c r="AE355">
        <v>50</v>
      </c>
      <c r="AF355">
        <v>50</v>
      </c>
      <c r="AG355">
        <v>49</v>
      </c>
      <c r="AH355">
        <v>51</v>
      </c>
      <c r="AI355">
        <v>49</v>
      </c>
      <c r="AJ355">
        <v>2072026</v>
      </c>
      <c r="AK355">
        <v>349204.05</v>
      </c>
      <c r="AL355" s="206"/>
    </row>
    <row r="356" spans="2:38" x14ac:dyDescent="0.25">
      <c r="B356" s="160" t="s">
        <v>733</v>
      </c>
      <c r="C356" s="108" t="s">
        <v>732</v>
      </c>
      <c r="D356" s="108" t="s">
        <v>3013</v>
      </c>
      <c r="E356" s="108" t="s">
        <v>3014</v>
      </c>
      <c r="F356" s="108" t="s">
        <v>3016</v>
      </c>
      <c r="G356" s="160" t="s">
        <v>174</v>
      </c>
      <c r="H356" s="109"/>
      <c r="I356" s="109"/>
      <c r="J356" s="109">
        <v>1</v>
      </c>
      <c r="K356" s="109">
        <v>1</v>
      </c>
      <c r="L356">
        <v>0</v>
      </c>
      <c r="M356">
        <v>0</v>
      </c>
      <c r="N356">
        <v>0</v>
      </c>
      <c r="O356">
        <v>0</v>
      </c>
      <c r="P356">
        <v>0</v>
      </c>
      <c r="Q356">
        <v>0</v>
      </c>
      <c r="R356">
        <v>0</v>
      </c>
      <c r="S356">
        <v>0</v>
      </c>
      <c r="T356">
        <v>220203</v>
      </c>
      <c r="U356">
        <v>0</v>
      </c>
      <c r="V356">
        <v>0</v>
      </c>
      <c r="W356">
        <v>0</v>
      </c>
      <c r="X356">
        <v>0</v>
      </c>
      <c r="Y356">
        <v>0</v>
      </c>
      <c r="Z356">
        <v>0</v>
      </c>
      <c r="AA356">
        <v>0</v>
      </c>
      <c r="AB356">
        <v>220203</v>
      </c>
      <c r="AC356">
        <v>0</v>
      </c>
      <c r="AD356">
        <v>11.23</v>
      </c>
      <c r="AE356">
        <v>12.03</v>
      </c>
      <c r="AF356">
        <v>12.03</v>
      </c>
      <c r="AG356">
        <v>11.2</v>
      </c>
      <c r="AH356">
        <v>11.88</v>
      </c>
      <c r="AI356">
        <v>12.2</v>
      </c>
      <c r="AJ356">
        <v>0</v>
      </c>
      <c r="AK356">
        <v>0</v>
      </c>
      <c r="AL356" s="206"/>
    </row>
    <row r="357" spans="2:38" x14ac:dyDescent="0.25">
      <c r="B357" s="160" t="s">
        <v>731</v>
      </c>
      <c r="C357" s="108" t="s">
        <v>730</v>
      </c>
      <c r="D357" s="108" t="s">
        <v>3013</v>
      </c>
      <c r="E357" s="108" t="s">
        <v>3015</v>
      </c>
      <c r="F357" s="108" t="s">
        <v>3016</v>
      </c>
      <c r="G357" s="160" t="s">
        <v>167</v>
      </c>
      <c r="H357" s="109">
        <v>1</v>
      </c>
      <c r="I357" s="109">
        <v>1</v>
      </c>
      <c r="J357" s="109">
        <v>1</v>
      </c>
      <c r="K357" s="109">
        <v>3</v>
      </c>
      <c r="L357">
        <v>1206952</v>
      </c>
      <c r="M357">
        <v>1203042.8500000001</v>
      </c>
      <c r="N357">
        <v>5282397</v>
      </c>
      <c r="O357">
        <v>3541680.8</v>
      </c>
      <c r="P357">
        <v>10684760</v>
      </c>
      <c r="Q357">
        <v>2952468.25</v>
      </c>
      <c r="R357">
        <v>118852</v>
      </c>
      <c r="S357">
        <v>118852</v>
      </c>
      <c r="T357">
        <v>900588</v>
      </c>
      <c r="U357">
        <v>346487.34</v>
      </c>
      <c r="V357">
        <v>593176</v>
      </c>
      <c r="W357">
        <v>226951.46</v>
      </c>
      <c r="X357">
        <v>118635</v>
      </c>
      <c r="Y357">
        <v>900.88</v>
      </c>
      <c r="Z357">
        <v>118635</v>
      </c>
      <c r="AA357">
        <v>118635</v>
      </c>
      <c r="AB357">
        <v>70142</v>
      </c>
      <c r="AC357">
        <v>0</v>
      </c>
      <c r="AD357">
        <v>322.77</v>
      </c>
      <c r="AE357">
        <v>314.97000000000003</v>
      </c>
      <c r="AF357">
        <v>314.97000000000003</v>
      </c>
      <c r="AG357">
        <v>314.8</v>
      </c>
      <c r="AH357">
        <v>325.72000000000003</v>
      </c>
      <c r="AI357">
        <v>322.8</v>
      </c>
      <c r="AJ357">
        <v>2326915</v>
      </c>
      <c r="AK357">
        <v>346487.35</v>
      </c>
      <c r="AL357" s="206"/>
    </row>
    <row r="358" spans="2:38" x14ac:dyDescent="0.25">
      <c r="B358" s="160" t="s">
        <v>417</v>
      </c>
      <c r="C358" s="108" t="s">
        <v>416</v>
      </c>
      <c r="D358" s="108" t="s">
        <v>3017</v>
      </c>
      <c r="E358" s="108" t="s">
        <v>3018</v>
      </c>
      <c r="F358" s="108" t="s">
        <v>3019</v>
      </c>
      <c r="G358" s="160" t="s">
        <v>161</v>
      </c>
      <c r="H358" s="109">
        <v>1</v>
      </c>
      <c r="I358" s="109">
        <v>1</v>
      </c>
      <c r="J358" s="109">
        <v>1</v>
      </c>
      <c r="K358" s="109">
        <v>3</v>
      </c>
      <c r="L358">
        <v>60744</v>
      </c>
      <c r="M358">
        <v>60744</v>
      </c>
      <c r="N358">
        <v>269974</v>
      </c>
      <c r="O358">
        <v>128407</v>
      </c>
      <c r="P358">
        <v>546080</v>
      </c>
      <c r="Q358">
        <v>187365</v>
      </c>
      <c r="R358">
        <v>0</v>
      </c>
      <c r="S358">
        <v>0</v>
      </c>
      <c r="T358">
        <v>491845</v>
      </c>
      <c r="U358">
        <v>209767.38</v>
      </c>
      <c r="V358">
        <v>30316</v>
      </c>
      <c r="W358">
        <v>0</v>
      </c>
      <c r="X358">
        <v>6063</v>
      </c>
      <c r="Y358">
        <v>3142.04</v>
      </c>
      <c r="Z358">
        <v>6063</v>
      </c>
      <c r="AA358">
        <v>0</v>
      </c>
      <c r="AB358">
        <v>449403</v>
      </c>
      <c r="AC358">
        <v>206625.34</v>
      </c>
      <c r="AD358">
        <v>30</v>
      </c>
      <c r="AE358">
        <v>24</v>
      </c>
      <c r="AF358">
        <v>24</v>
      </c>
      <c r="AG358">
        <v>26</v>
      </c>
      <c r="AH358">
        <v>22</v>
      </c>
      <c r="AI358">
        <v>19</v>
      </c>
      <c r="AJ358">
        <v>136800</v>
      </c>
      <c r="AK358">
        <v>43543</v>
      </c>
      <c r="AL358" s="206"/>
    </row>
    <row r="359" spans="2:38" x14ac:dyDescent="0.25">
      <c r="B359" s="160" t="s">
        <v>312</v>
      </c>
      <c r="C359" s="108" t="s">
        <v>311</v>
      </c>
      <c r="D359" s="108" t="s">
        <v>3020</v>
      </c>
      <c r="E359" s="108" t="s">
        <v>3021</v>
      </c>
      <c r="F359" s="108" t="s">
        <v>3022</v>
      </c>
      <c r="G359" s="160" t="s">
        <v>167</v>
      </c>
      <c r="H359" s="109">
        <v>1</v>
      </c>
      <c r="I359" s="109">
        <v>1</v>
      </c>
      <c r="J359" s="109">
        <v>1</v>
      </c>
      <c r="K359" s="109">
        <v>3</v>
      </c>
      <c r="L359">
        <v>424500</v>
      </c>
      <c r="M359">
        <v>424500</v>
      </c>
      <c r="N359">
        <v>1639569</v>
      </c>
      <c r="O359">
        <v>1384062.76</v>
      </c>
      <c r="P359">
        <v>3316373</v>
      </c>
      <c r="Q359">
        <v>48929</v>
      </c>
      <c r="R359">
        <v>58472</v>
      </c>
      <c r="S359">
        <v>58472</v>
      </c>
      <c r="T359">
        <v>257756</v>
      </c>
      <c r="U359">
        <v>48929</v>
      </c>
      <c r="V359">
        <v>184112</v>
      </c>
      <c r="W359">
        <v>12107</v>
      </c>
      <c r="X359">
        <v>36822</v>
      </c>
      <c r="Y359">
        <v>36822</v>
      </c>
      <c r="Z359">
        <v>36822</v>
      </c>
      <c r="AA359">
        <v>0</v>
      </c>
      <c r="AB359">
        <v>0</v>
      </c>
      <c r="AC359">
        <v>0</v>
      </c>
      <c r="AD359">
        <v>175.3</v>
      </c>
      <c r="AE359">
        <v>184.09</v>
      </c>
      <c r="AF359">
        <v>184.09</v>
      </c>
      <c r="AG359">
        <v>175.09</v>
      </c>
      <c r="AH359">
        <v>181.68</v>
      </c>
      <c r="AI359">
        <v>181.5</v>
      </c>
      <c r="AJ359">
        <v>663275</v>
      </c>
      <c r="AK359">
        <v>48929</v>
      </c>
      <c r="AL359" s="206"/>
    </row>
    <row r="360" spans="2:38" x14ac:dyDescent="0.25">
      <c r="B360" s="160" t="s">
        <v>505</v>
      </c>
      <c r="C360" s="108" t="s">
        <v>504</v>
      </c>
      <c r="D360" s="108" t="s">
        <v>3023</v>
      </c>
      <c r="E360" s="108" t="s">
        <v>3024</v>
      </c>
      <c r="F360" s="108" t="s">
        <v>3025</v>
      </c>
      <c r="G360" s="160" t="s">
        <v>167</v>
      </c>
      <c r="H360" s="109">
        <v>1</v>
      </c>
      <c r="I360" s="109">
        <v>1</v>
      </c>
      <c r="J360" s="109">
        <v>1</v>
      </c>
      <c r="K360" s="109">
        <v>3</v>
      </c>
      <c r="L360">
        <v>209516</v>
      </c>
      <c r="M360">
        <v>209516</v>
      </c>
      <c r="N360">
        <v>1037514</v>
      </c>
      <c r="O360">
        <v>1037514</v>
      </c>
      <c r="P360">
        <v>2098590</v>
      </c>
      <c r="Q360">
        <v>1293994.73</v>
      </c>
      <c r="R360">
        <v>24571</v>
      </c>
      <c r="S360">
        <v>24571</v>
      </c>
      <c r="T360">
        <v>163108</v>
      </c>
      <c r="U360">
        <v>115552</v>
      </c>
      <c r="V360">
        <v>116506</v>
      </c>
      <c r="W360">
        <v>97629</v>
      </c>
      <c r="X360">
        <v>23301</v>
      </c>
      <c r="Y360">
        <v>1901</v>
      </c>
      <c r="Z360">
        <v>23301</v>
      </c>
      <c r="AA360">
        <v>16022</v>
      </c>
      <c r="AB360">
        <v>0</v>
      </c>
      <c r="AC360">
        <v>0</v>
      </c>
      <c r="AD360">
        <v>86</v>
      </c>
      <c r="AE360">
        <v>81</v>
      </c>
      <c r="AF360">
        <v>81</v>
      </c>
      <c r="AG360">
        <v>101.5</v>
      </c>
      <c r="AH360">
        <v>99.4</v>
      </c>
      <c r="AI360">
        <v>101</v>
      </c>
      <c r="AJ360">
        <v>942179</v>
      </c>
      <c r="AK360">
        <v>942179.68</v>
      </c>
      <c r="AL360" s="206"/>
    </row>
    <row r="361" spans="2:38" x14ac:dyDescent="0.25">
      <c r="B361" s="160" t="s">
        <v>1776</v>
      </c>
      <c r="C361" s="108" t="s">
        <v>1775</v>
      </c>
      <c r="D361" s="108" t="s">
        <v>3026</v>
      </c>
      <c r="E361" s="108" t="s">
        <v>4354</v>
      </c>
      <c r="F361" s="108" t="s">
        <v>3027</v>
      </c>
      <c r="G361" s="160" t="s">
        <v>1711</v>
      </c>
      <c r="H361" s="109"/>
      <c r="I361" s="109"/>
      <c r="J361" s="109">
        <v>1</v>
      </c>
      <c r="K361" s="109">
        <v>1</v>
      </c>
      <c r="L361">
        <v>0</v>
      </c>
      <c r="M361">
        <v>0</v>
      </c>
      <c r="N361">
        <v>0</v>
      </c>
      <c r="O361">
        <v>0</v>
      </c>
      <c r="P361">
        <v>0</v>
      </c>
      <c r="Q361">
        <v>0</v>
      </c>
      <c r="R361">
        <v>0</v>
      </c>
      <c r="S361">
        <v>0</v>
      </c>
      <c r="T361">
        <v>477501</v>
      </c>
      <c r="U361">
        <v>371773.38</v>
      </c>
      <c r="V361">
        <v>0</v>
      </c>
      <c r="W361">
        <v>0</v>
      </c>
      <c r="X361">
        <v>0</v>
      </c>
      <c r="Y361">
        <v>0</v>
      </c>
      <c r="Z361">
        <v>0</v>
      </c>
      <c r="AA361">
        <v>0</v>
      </c>
      <c r="AB361">
        <v>477501</v>
      </c>
      <c r="AC361">
        <v>371773.38</v>
      </c>
      <c r="AD361">
        <v>0</v>
      </c>
      <c r="AE361">
        <v>0</v>
      </c>
      <c r="AF361">
        <v>0</v>
      </c>
      <c r="AG361">
        <v>0</v>
      </c>
      <c r="AH361">
        <v>0</v>
      </c>
      <c r="AI361">
        <v>0</v>
      </c>
      <c r="AJ361">
        <v>0</v>
      </c>
      <c r="AK361">
        <v>0</v>
      </c>
      <c r="AL361" s="206"/>
    </row>
    <row r="362" spans="2:38" x14ac:dyDescent="0.25">
      <c r="B362" s="160" t="s">
        <v>1543</v>
      </c>
      <c r="C362" s="108" t="s">
        <v>1542</v>
      </c>
      <c r="D362" s="108" t="s">
        <v>3028</v>
      </c>
      <c r="E362" s="108" t="s">
        <v>3029</v>
      </c>
      <c r="F362" s="108" t="s">
        <v>3030</v>
      </c>
      <c r="G362" s="160" t="s">
        <v>161</v>
      </c>
      <c r="H362" s="109">
        <v>1</v>
      </c>
      <c r="I362" s="109">
        <v>1</v>
      </c>
      <c r="J362" s="109">
        <v>1</v>
      </c>
      <c r="K362" s="109">
        <v>3</v>
      </c>
      <c r="L362">
        <v>369244</v>
      </c>
      <c r="M362">
        <v>369244</v>
      </c>
      <c r="N362">
        <v>1836260</v>
      </c>
      <c r="O362">
        <v>659137.47</v>
      </c>
      <c r="P362">
        <v>3714222</v>
      </c>
      <c r="Q362">
        <v>0</v>
      </c>
      <c r="R362">
        <v>0</v>
      </c>
      <c r="S362">
        <v>0</v>
      </c>
      <c r="T362">
        <v>354809</v>
      </c>
      <c r="U362">
        <v>42885.94</v>
      </c>
      <c r="V362">
        <v>206199</v>
      </c>
      <c r="W362">
        <v>0</v>
      </c>
      <c r="X362">
        <v>41240</v>
      </c>
      <c r="Y362">
        <v>0</v>
      </c>
      <c r="Z362">
        <v>41240</v>
      </c>
      <c r="AA362">
        <v>0</v>
      </c>
      <c r="AB362">
        <v>66130</v>
      </c>
      <c r="AC362">
        <v>42885.94</v>
      </c>
      <c r="AD362">
        <v>40</v>
      </c>
      <c r="AE362">
        <v>38</v>
      </c>
      <c r="AF362">
        <v>38</v>
      </c>
      <c r="AG362">
        <v>41</v>
      </c>
      <c r="AH362">
        <v>45</v>
      </c>
      <c r="AI362">
        <v>45</v>
      </c>
      <c r="AJ362">
        <v>742845</v>
      </c>
      <c r="AK362">
        <v>0</v>
      </c>
      <c r="AL362" s="206"/>
    </row>
    <row r="363" spans="2:38" x14ac:dyDescent="0.25">
      <c r="B363" s="160" t="s">
        <v>1541</v>
      </c>
      <c r="C363" s="108" t="s">
        <v>1540</v>
      </c>
      <c r="D363" s="108" t="s">
        <v>3031</v>
      </c>
      <c r="E363" s="108" t="s">
        <v>3032</v>
      </c>
      <c r="F363" s="108" t="s">
        <v>3033</v>
      </c>
      <c r="G363" s="160" t="s">
        <v>161</v>
      </c>
      <c r="H363" s="109">
        <v>1</v>
      </c>
      <c r="I363" s="109">
        <v>1</v>
      </c>
      <c r="J363" s="109">
        <v>1</v>
      </c>
      <c r="K363" s="109">
        <v>3</v>
      </c>
      <c r="L363">
        <v>224043</v>
      </c>
      <c r="M363">
        <v>224043</v>
      </c>
      <c r="N363">
        <v>1369910</v>
      </c>
      <c r="O363">
        <v>541057.34</v>
      </c>
      <c r="P363">
        <v>2770931</v>
      </c>
      <c r="Q363">
        <v>0</v>
      </c>
      <c r="R363">
        <v>0</v>
      </c>
      <c r="S363">
        <v>0</v>
      </c>
      <c r="T363">
        <v>215362</v>
      </c>
      <c r="U363">
        <v>0</v>
      </c>
      <c r="V363">
        <v>153830</v>
      </c>
      <c r="W363">
        <v>0</v>
      </c>
      <c r="X363">
        <v>30766</v>
      </c>
      <c r="Y363">
        <v>0</v>
      </c>
      <c r="Z363">
        <v>30766</v>
      </c>
      <c r="AA363">
        <v>0</v>
      </c>
      <c r="AB363">
        <v>0</v>
      </c>
      <c r="AC363">
        <v>0</v>
      </c>
      <c r="AD363">
        <v>15</v>
      </c>
      <c r="AE363">
        <v>25</v>
      </c>
      <c r="AF363">
        <v>25</v>
      </c>
      <c r="AG363">
        <v>37</v>
      </c>
      <c r="AH363">
        <v>41</v>
      </c>
      <c r="AI363">
        <v>50</v>
      </c>
      <c r="AJ363">
        <v>554186</v>
      </c>
      <c r="AK363">
        <v>0</v>
      </c>
      <c r="AL363" s="206"/>
    </row>
    <row r="364" spans="2:38" x14ac:dyDescent="0.25">
      <c r="B364" s="160" t="s">
        <v>1447</v>
      </c>
      <c r="C364" s="108" t="s">
        <v>1446</v>
      </c>
      <c r="D364" s="108" t="s">
        <v>3034</v>
      </c>
      <c r="E364" s="108" t="s">
        <v>3035</v>
      </c>
      <c r="F364" s="108" t="s">
        <v>3036</v>
      </c>
      <c r="G364" s="160" t="s">
        <v>161</v>
      </c>
      <c r="H364" s="109">
        <v>1</v>
      </c>
      <c r="I364" s="109">
        <v>1</v>
      </c>
      <c r="J364" s="109">
        <v>1</v>
      </c>
      <c r="K364" s="109">
        <v>3</v>
      </c>
      <c r="L364">
        <v>608499</v>
      </c>
      <c r="M364">
        <v>608499</v>
      </c>
      <c r="N364">
        <v>2972993</v>
      </c>
      <c r="O364">
        <v>1042854.99</v>
      </c>
      <c r="P364">
        <v>6013504</v>
      </c>
      <c r="Q364">
        <v>0</v>
      </c>
      <c r="R364">
        <v>0</v>
      </c>
      <c r="S364">
        <v>0</v>
      </c>
      <c r="T364">
        <v>570038</v>
      </c>
      <c r="U364">
        <v>66225.63</v>
      </c>
      <c r="V364">
        <v>333847</v>
      </c>
      <c r="W364">
        <v>0</v>
      </c>
      <c r="X364">
        <v>66769</v>
      </c>
      <c r="Y364">
        <v>0</v>
      </c>
      <c r="Z364">
        <v>66769</v>
      </c>
      <c r="AA364">
        <v>0</v>
      </c>
      <c r="AB364">
        <v>102653</v>
      </c>
      <c r="AC364">
        <v>66225.63</v>
      </c>
      <c r="AD364">
        <v>67</v>
      </c>
      <c r="AE364">
        <v>72</v>
      </c>
      <c r="AF364">
        <v>72</v>
      </c>
      <c r="AG364">
        <v>80</v>
      </c>
      <c r="AH364">
        <v>81</v>
      </c>
      <c r="AI364">
        <v>74</v>
      </c>
      <c r="AJ364">
        <v>1202701</v>
      </c>
      <c r="AK364">
        <v>0</v>
      </c>
      <c r="AL364" s="206"/>
    </row>
    <row r="365" spans="2:38" x14ac:dyDescent="0.25">
      <c r="B365" s="160" t="s">
        <v>1547</v>
      </c>
      <c r="C365" s="108" t="s">
        <v>1546</v>
      </c>
      <c r="D365" s="108" t="s">
        <v>3037</v>
      </c>
      <c r="E365" s="108" t="s">
        <v>3038</v>
      </c>
      <c r="F365" s="108" t="s">
        <v>3039</v>
      </c>
      <c r="G365" s="160" t="s">
        <v>161</v>
      </c>
      <c r="H365" s="109">
        <v>1</v>
      </c>
      <c r="I365" s="109">
        <v>1</v>
      </c>
      <c r="J365" s="109">
        <v>1</v>
      </c>
      <c r="K365" s="109">
        <v>3</v>
      </c>
      <c r="L365">
        <v>280065</v>
      </c>
      <c r="M365">
        <v>280065</v>
      </c>
      <c r="N365">
        <v>2972993</v>
      </c>
      <c r="O365">
        <v>1131652.1599999999</v>
      </c>
      <c r="P365">
        <v>6013504</v>
      </c>
      <c r="Q365">
        <v>0</v>
      </c>
      <c r="R365">
        <v>0</v>
      </c>
      <c r="S365">
        <v>0</v>
      </c>
      <c r="T365">
        <v>467385</v>
      </c>
      <c r="U365">
        <v>0</v>
      </c>
      <c r="V365">
        <v>333847</v>
      </c>
      <c r="W365">
        <v>0</v>
      </c>
      <c r="X365">
        <v>66769</v>
      </c>
      <c r="Y365">
        <v>0</v>
      </c>
      <c r="Z365">
        <v>66769</v>
      </c>
      <c r="AA365">
        <v>0</v>
      </c>
      <c r="AB365">
        <v>0</v>
      </c>
      <c r="AC365">
        <v>0</v>
      </c>
      <c r="AD365">
        <v>25</v>
      </c>
      <c r="AE365">
        <v>32</v>
      </c>
      <c r="AF365">
        <v>32</v>
      </c>
      <c r="AG365">
        <v>72</v>
      </c>
      <c r="AH365">
        <v>74</v>
      </c>
      <c r="AI365">
        <v>73</v>
      </c>
      <c r="AJ365">
        <v>1202700</v>
      </c>
      <c r="AK365">
        <v>0</v>
      </c>
      <c r="AL365" s="206"/>
    </row>
    <row r="366" spans="2:38" x14ac:dyDescent="0.25">
      <c r="B366" s="160" t="s">
        <v>1688</v>
      </c>
      <c r="C366" s="108" t="s">
        <v>1687</v>
      </c>
      <c r="D366" s="108" t="s">
        <v>4455</v>
      </c>
      <c r="E366" s="108" t="s">
        <v>4455</v>
      </c>
      <c r="F366" s="108" t="s">
        <v>4455</v>
      </c>
      <c r="G366" s="160" t="s">
        <v>161</v>
      </c>
      <c r="H366" s="109">
        <v>1</v>
      </c>
      <c r="I366" s="109"/>
      <c r="J366" s="109"/>
      <c r="K366" s="109">
        <v>1</v>
      </c>
      <c r="L366" t="s">
        <v>2045</v>
      </c>
      <c r="M366" t="s">
        <v>2045</v>
      </c>
      <c r="N366" t="s">
        <v>2045</v>
      </c>
      <c r="O366" t="s">
        <v>2045</v>
      </c>
      <c r="P366" t="s">
        <v>2045</v>
      </c>
      <c r="Q366" t="s">
        <v>2045</v>
      </c>
      <c r="R366" t="s">
        <v>2045</v>
      </c>
      <c r="S366" t="s">
        <v>2045</v>
      </c>
      <c r="T366" t="s">
        <v>2045</v>
      </c>
      <c r="U366" t="s">
        <v>2045</v>
      </c>
      <c r="V366" t="s">
        <v>2045</v>
      </c>
      <c r="W366" t="s">
        <v>2045</v>
      </c>
      <c r="X366" t="s">
        <v>2045</v>
      </c>
      <c r="Y366" t="s">
        <v>2045</v>
      </c>
      <c r="Z366" t="s">
        <v>2045</v>
      </c>
      <c r="AA366" t="s">
        <v>2045</v>
      </c>
      <c r="AB366" t="s">
        <v>2045</v>
      </c>
      <c r="AC366" t="s">
        <v>2045</v>
      </c>
      <c r="AD366" t="s">
        <v>4452</v>
      </c>
      <c r="AE366" t="s">
        <v>4452</v>
      </c>
      <c r="AF366" t="s">
        <v>4452</v>
      </c>
      <c r="AG366" t="s">
        <v>4452</v>
      </c>
      <c r="AH366" t="s">
        <v>4452</v>
      </c>
      <c r="AI366" t="s">
        <v>4452</v>
      </c>
      <c r="AJ366" t="s">
        <v>2045</v>
      </c>
      <c r="AK366" t="s">
        <v>2045</v>
      </c>
      <c r="AL366" s="206"/>
    </row>
    <row r="367" spans="2:38" x14ac:dyDescent="0.25">
      <c r="B367" s="160" t="s">
        <v>561</v>
      </c>
      <c r="C367" s="108" t="s">
        <v>560</v>
      </c>
      <c r="D367" s="108" t="s">
        <v>3040</v>
      </c>
      <c r="E367" s="108" t="s">
        <v>3041</v>
      </c>
      <c r="F367" s="108" t="s">
        <v>3042</v>
      </c>
      <c r="G367" s="160" t="s">
        <v>167</v>
      </c>
      <c r="H367" s="109">
        <v>1</v>
      </c>
      <c r="I367" s="109">
        <v>1</v>
      </c>
      <c r="J367" s="109">
        <v>1</v>
      </c>
      <c r="K367" s="109">
        <v>3</v>
      </c>
      <c r="L367">
        <v>607894</v>
      </c>
      <c r="M367">
        <v>607894</v>
      </c>
      <c r="N367">
        <v>2701753</v>
      </c>
      <c r="O367">
        <v>2166417</v>
      </c>
      <c r="P367">
        <v>5464864</v>
      </c>
      <c r="Q367">
        <v>1163560.23</v>
      </c>
      <c r="R367">
        <v>104649</v>
      </c>
      <c r="S367">
        <v>104649</v>
      </c>
      <c r="T367">
        <v>482850</v>
      </c>
      <c r="U367">
        <v>54701</v>
      </c>
      <c r="V367">
        <v>303388</v>
      </c>
      <c r="W367">
        <v>12848</v>
      </c>
      <c r="X367">
        <v>60678</v>
      </c>
      <c r="Y367">
        <v>27703</v>
      </c>
      <c r="Z367">
        <v>60678</v>
      </c>
      <c r="AA367">
        <v>2742</v>
      </c>
      <c r="AB367">
        <v>58106</v>
      </c>
      <c r="AC367">
        <v>11408</v>
      </c>
      <c r="AD367">
        <v>257</v>
      </c>
      <c r="AE367">
        <v>254</v>
      </c>
      <c r="AF367">
        <v>254</v>
      </c>
      <c r="AG367">
        <v>251</v>
      </c>
      <c r="AH367">
        <v>259</v>
      </c>
      <c r="AI367">
        <v>257</v>
      </c>
      <c r="AJ367">
        <v>1092973</v>
      </c>
      <c r="AK367">
        <v>0</v>
      </c>
      <c r="AL367" s="206"/>
    </row>
    <row r="368" spans="2:38" x14ac:dyDescent="0.25">
      <c r="B368" s="160" t="s">
        <v>4523</v>
      </c>
      <c r="C368" s="108" t="s">
        <v>389</v>
      </c>
      <c r="D368" s="108" t="s">
        <v>3898</v>
      </c>
      <c r="E368" s="108" t="s">
        <v>3899</v>
      </c>
      <c r="F368" s="108" t="s">
        <v>3900</v>
      </c>
      <c r="G368" s="160" t="s">
        <v>167</v>
      </c>
      <c r="H368" s="109">
        <v>1</v>
      </c>
      <c r="I368" s="109">
        <v>1</v>
      </c>
      <c r="J368" s="109">
        <v>1</v>
      </c>
      <c r="K368" s="109">
        <v>3</v>
      </c>
      <c r="L368">
        <v>217563</v>
      </c>
      <c r="M368">
        <v>205376.94</v>
      </c>
      <c r="N368">
        <v>966949</v>
      </c>
      <c r="O368">
        <v>966949</v>
      </c>
      <c r="P368">
        <v>1955857</v>
      </c>
      <c r="Q368">
        <v>921144.19</v>
      </c>
      <c r="R368">
        <v>60936</v>
      </c>
      <c r="S368">
        <v>60936</v>
      </c>
      <c r="T368">
        <v>152013</v>
      </c>
      <c r="U368">
        <v>41698.15</v>
      </c>
      <c r="V368">
        <v>108581</v>
      </c>
      <c r="W368">
        <v>12580.1</v>
      </c>
      <c r="X368">
        <v>21716</v>
      </c>
      <c r="Y368">
        <v>21716</v>
      </c>
      <c r="Z368">
        <v>21716</v>
      </c>
      <c r="AA368">
        <v>17117.82</v>
      </c>
      <c r="AB368">
        <v>0</v>
      </c>
      <c r="AC368">
        <v>0</v>
      </c>
      <c r="AD368">
        <v>177.5</v>
      </c>
      <c r="AE368">
        <v>172.75</v>
      </c>
      <c r="AF368">
        <v>172.75</v>
      </c>
      <c r="AG368">
        <v>171.25</v>
      </c>
      <c r="AH368">
        <v>175.75</v>
      </c>
      <c r="AI368">
        <v>176</v>
      </c>
      <c r="AJ368">
        <v>982426</v>
      </c>
      <c r="AK368">
        <v>345813.9</v>
      </c>
      <c r="AL368" s="206"/>
    </row>
    <row r="369" spans="2:38" x14ac:dyDescent="0.25">
      <c r="B369" s="160" t="s">
        <v>901</v>
      </c>
      <c r="C369" s="108" t="s">
        <v>900</v>
      </c>
      <c r="D369" s="108" t="s">
        <v>3043</v>
      </c>
      <c r="E369" s="108" t="s">
        <v>3044</v>
      </c>
      <c r="F369" s="108" t="s">
        <v>3045</v>
      </c>
      <c r="G369" s="160" t="s">
        <v>167</v>
      </c>
      <c r="H369" s="109">
        <v>1</v>
      </c>
      <c r="I369" s="109">
        <v>1</v>
      </c>
      <c r="J369" s="109">
        <v>1</v>
      </c>
      <c r="K369" s="109">
        <v>3</v>
      </c>
      <c r="L369">
        <v>194406</v>
      </c>
      <c r="M369">
        <v>194406</v>
      </c>
      <c r="N369">
        <v>908078</v>
      </c>
      <c r="O369">
        <v>344894.66</v>
      </c>
      <c r="P369">
        <v>1836778</v>
      </c>
      <c r="Q369">
        <v>489320.25</v>
      </c>
      <c r="R369">
        <v>40457</v>
      </c>
      <c r="S369">
        <v>40457</v>
      </c>
      <c r="T369">
        <v>142759</v>
      </c>
      <c r="U369">
        <v>248.35</v>
      </c>
      <c r="V369">
        <v>101971</v>
      </c>
      <c r="W369">
        <v>0</v>
      </c>
      <c r="X369">
        <v>20394</v>
      </c>
      <c r="Y369">
        <v>248.35</v>
      </c>
      <c r="Z369">
        <v>20394</v>
      </c>
      <c r="AA369">
        <v>0</v>
      </c>
      <c r="AB369">
        <v>0</v>
      </c>
      <c r="AC369">
        <v>0</v>
      </c>
      <c r="AD369">
        <v>138.97999999999999</v>
      </c>
      <c r="AE369">
        <v>131.97999999999999</v>
      </c>
      <c r="AF369">
        <v>131.97999999999999</v>
      </c>
      <c r="AG369">
        <v>135.15</v>
      </c>
      <c r="AH369">
        <v>133.85</v>
      </c>
      <c r="AI369">
        <v>135.08000000000001</v>
      </c>
      <c r="AJ369">
        <v>367355.6</v>
      </c>
      <c r="AK369">
        <v>365925.02</v>
      </c>
      <c r="AL369" s="206"/>
    </row>
    <row r="370" spans="2:38" x14ac:dyDescent="0.25">
      <c r="B370" s="160" t="s">
        <v>841</v>
      </c>
      <c r="C370" s="108" t="s">
        <v>840</v>
      </c>
      <c r="D370" s="108" t="s">
        <v>3046</v>
      </c>
      <c r="E370" s="108" t="s">
        <v>3047</v>
      </c>
      <c r="F370" s="108" t="s">
        <v>3048</v>
      </c>
      <c r="G370" s="160" t="s">
        <v>161</v>
      </c>
      <c r="H370" s="109">
        <v>1</v>
      </c>
      <c r="I370" s="109">
        <v>1</v>
      </c>
      <c r="J370" s="109">
        <v>1</v>
      </c>
      <c r="K370" s="109">
        <v>3</v>
      </c>
      <c r="L370">
        <v>81388</v>
      </c>
      <c r="M370">
        <v>81388</v>
      </c>
      <c r="N370">
        <v>361724</v>
      </c>
      <c r="O370">
        <v>251961.19</v>
      </c>
      <c r="P370">
        <v>731663</v>
      </c>
      <c r="Q370">
        <v>0</v>
      </c>
      <c r="R370">
        <v>0</v>
      </c>
      <c r="S370">
        <v>0</v>
      </c>
      <c r="T370">
        <v>56868</v>
      </c>
      <c r="U370">
        <v>0</v>
      </c>
      <c r="V370">
        <v>40620</v>
      </c>
      <c r="W370">
        <v>0</v>
      </c>
      <c r="X370">
        <v>8124</v>
      </c>
      <c r="Y370">
        <v>0</v>
      </c>
      <c r="Z370">
        <v>8124</v>
      </c>
      <c r="AA370">
        <v>0</v>
      </c>
      <c r="AB370">
        <v>0</v>
      </c>
      <c r="AC370">
        <v>0</v>
      </c>
      <c r="AD370">
        <v>21</v>
      </c>
      <c r="AE370">
        <v>24</v>
      </c>
      <c r="AF370">
        <v>24</v>
      </c>
      <c r="AG370">
        <v>26</v>
      </c>
      <c r="AH370">
        <v>34</v>
      </c>
      <c r="AI370">
        <v>37</v>
      </c>
      <c r="AJ370">
        <v>146332.6</v>
      </c>
      <c r="AK370">
        <v>0</v>
      </c>
      <c r="AL370" s="206"/>
    </row>
    <row r="371" spans="2:38" x14ac:dyDescent="0.25">
      <c r="B371" s="160" t="s">
        <v>1497</v>
      </c>
      <c r="C371" s="108" t="s">
        <v>1496</v>
      </c>
      <c r="D371" s="108" t="s">
        <v>3049</v>
      </c>
      <c r="E371" s="108" t="s">
        <v>3050</v>
      </c>
      <c r="F371" s="108" t="s">
        <v>3051</v>
      </c>
      <c r="G371" s="160" t="s">
        <v>161</v>
      </c>
      <c r="H371" s="109">
        <v>1</v>
      </c>
      <c r="I371" s="109">
        <v>1</v>
      </c>
      <c r="J371" s="109">
        <v>1</v>
      </c>
      <c r="K371" s="109">
        <v>3</v>
      </c>
      <c r="L371">
        <v>394256</v>
      </c>
      <c r="M371">
        <v>394256</v>
      </c>
      <c r="N371">
        <v>2534736</v>
      </c>
      <c r="O371">
        <v>678584.53</v>
      </c>
      <c r="P371">
        <v>5127037</v>
      </c>
      <c r="Q371">
        <v>1493238.07</v>
      </c>
      <c r="R371">
        <v>0</v>
      </c>
      <c r="S371">
        <v>0</v>
      </c>
      <c r="T371">
        <v>398487</v>
      </c>
      <c r="U371">
        <v>34060</v>
      </c>
      <c r="V371">
        <v>284633</v>
      </c>
      <c r="W371">
        <v>34060</v>
      </c>
      <c r="X371">
        <v>56927</v>
      </c>
      <c r="Y371">
        <v>0</v>
      </c>
      <c r="Z371">
        <v>56927</v>
      </c>
      <c r="AA371">
        <v>0</v>
      </c>
      <c r="AB371">
        <v>0</v>
      </c>
      <c r="AC371">
        <v>0</v>
      </c>
      <c r="AD371">
        <v>36.5</v>
      </c>
      <c r="AE371">
        <v>53</v>
      </c>
      <c r="AF371">
        <v>53</v>
      </c>
      <c r="AG371">
        <v>54</v>
      </c>
      <c r="AH371">
        <v>33</v>
      </c>
      <c r="AI371">
        <v>0</v>
      </c>
      <c r="AJ371">
        <v>1025407.4</v>
      </c>
      <c r="AK371">
        <v>84588.96</v>
      </c>
      <c r="AL371" s="206"/>
    </row>
    <row r="372" spans="2:38" x14ac:dyDescent="0.25">
      <c r="B372" s="160" t="s">
        <v>1157</v>
      </c>
      <c r="C372" s="108" t="s">
        <v>1156</v>
      </c>
      <c r="D372" s="108" t="s">
        <v>3052</v>
      </c>
      <c r="E372" s="108" t="s">
        <v>3053</v>
      </c>
      <c r="F372" s="108" t="s">
        <v>3054</v>
      </c>
      <c r="G372" s="160" t="s">
        <v>167</v>
      </c>
      <c r="H372" s="109">
        <v>1</v>
      </c>
      <c r="I372" s="109">
        <v>1</v>
      </c>
      <c r="J372" s="109">
        <v>1</v>
      </c>
      <c r="K372" s="109">
        <v>3</v>
      </c>
      <c r="L372">
        <v>184582</v>
      </c>
      <c r="M372">
        <v>184582</v>
      </c>
      <c r="N372">
        <v>829629</v>
      </c>
      <c r="O372">
        <v>829629</v>
      </c>
      <c r="P372">
        <v>1678099</v>
      </c>
      <c r="Q372">
        <v>1449462.2</v>
      </c>
      <c r="R372">
        <v>29369</v>
      </c>
      <c r="S372">
        <v>29369</v>
      </c>
      <c r="T372">
        <v>130425</v>
      </c>
      <c r="U372">
        <v>43119.360000000001</v>
      </c>
      <c r="V372">
        <v>93161</v>
      </c>
      <c r="W372">
        <v>34268</v>
      </c>
      <c r="X372">
        <v>18632</v>
      </c>
      <c r="Y372">
        <v>7724.19</v>
      </c>
      <c r="Z372">
        <v>18632</v>
      </c>
      <c r="AA372">
        <v>1127.17</v>
      </c>
      <c r="AB372">
        <v>0</v>
      </c>
      <c r="AC372">
        <v>0</v>
      </c>
      <c r="AD372">
        <v>92</v>
      </c>
      <c r="AE372">
        <v>91</v>
      </c>
      <c r="AF372">
        <v>91</v>
      </c>
      <c r="AG372">
        <v>92</v>
      </c>
      <c r="AH372">
        <v>93</v>
      </c>
      <c r="AI372">
        <v>94</v>
      </c>
      <c r="AJ372">
        <v>335620</v>
      </c>
      <c r="AK372">
        <v>106983.2</v>
      </c>
      <c r="AL372" s="206"/>
    </row>
    <row r="373" spans="2:38" x14ac:dyDescent="0.25">
      <c r="B373" s="160" t="s">
        <v>1121</v>
      </c>
      <c r="C373" s="108" t="s">
        <v>1120</v>
      </c>
      <c r="D373" s="108" t="s">
        <v>3055</v>
      </c>
      <c r="E373" s="108" t="s">
        <v>3056</v>
      </c>
      <c r="F373" s="108" t="s">
        <v>4378</v>
      </c>
      <c r="G373" s="160" t="s">
        <v>167</v>
      </c>
      <c r="H373" s="109">
        <v>1</v>
      </c>
      <c r="I373" s="109">
        <v>1</v>
      </c>
      <c r="J373" s="109">
        <v>1</v>
      </c>
      <c r="K373" s="109">
        <v>3</v>
      </c>
      <c r="L373">
        <v>196233</v>
      </c>
      <c r="M373">
        <v>196233</v>
      </c>
      <c r="N373">
        <v>872149</v>
      </c>
      <c r="O373">
        <v>691589</v>
      </c>
      <c r="P373">
        <v>1764105</v>
      </c>
      <c r="Q373">
        <v>973708</v>
      </c>
      <c r="R373">
        <v>41853</v>
      </c>
      <c r="S373">
        <v>41853</v>
      </c>
      <c r="T373">
        <v>172528</v>
      </c>
      <c r="U373">
        <v>111209.64</v>
      </c>
      <c r="V373">
        <v>97937</v>
      </c>
      <c r="W373">
        <v>79311</v>
      </c>
      <c r="X373">
        <v>19587</v>
      </c>
      <c r="Y373">
        <v>19587</v>
      </c>
      <c r="Z373">
        <v>19587</v>
      </c>
      <c r="AA373">
        <v>12311.64</v>
      </c>
      <c r="AB373">
        <v>35417</v>
      </c>
      <c r="AC373">
        <v>0</v>
      </c>
      <c r="AD373">
        <v>121</v>
      </c>
      <c r="AE373">
        <v>119</v>
      </c>
      <c r="AF373">
        <v>119</v>
      </c>
      <c r="AG373">
        <v>134</v>
      </c>
      <c r="AH373">
        <v>121</v>
      </c>
      <c r="AI373">
        <v>119</v>
      </c>
      <c r="AJ373">
        <v>352821</v>
      </c>
      <c r="AK373">
        <v>86565</v>
      </c>
      <c r="AL373" s="206"/>
    </row>
    <row r="374" spans="2:38" x14ac:dyDescent="0.25">
      <c r="B374" s="160" t="s">
        <v>1091</v>
      </c>
      <c r="C374" s="108" t="s">
        <v>1090</v>
      </c>
      <c r="D374" s="108" t="s">
        <v>3057</v>
      </c>
      <c r="E374" s="108" t="s">
        <v>3058</v>
      </c>
      <c r="F374" s="108" t="s">
        <v>3059</v>
      </c>
      <c r="G374" s="160" t="s">
        <v>167</v>
      </c>
      <c r="H374" s="109">
        <v>1</v>
      </c>
      <c r="I374" s="109">
        <v>1</v>
      </c>
      <c r="J374" s="109">
        <v>1</v>
      </c>
      <c r="K374" s="109">
        <v>3</v>
      </c>
      <c r="L374">
        <v>221856</v>
      </c>
      <c r="M374">
        <v>221856</v>
      </c>
      <c r="N374">
        <v>1068049</v>
      </c>
      <c r="O374">
        <v>1068049</v>
      </c>
      <c r="P374">
        <v>2160355</v>
      </c>
      <c r="Q374">
        <v>0</v>
      </c>
      <c r="R374">
        <v>49851</v>
      </c>
      <c r="S374">
        <v>49851</v>
      </c>
      <c r="T374">
        <v>167908</v>
      </c>
      <c r="U374">
        <v>0</v>
      </c>
      <c r="V374">
        <v>71961</v>
      </c>
      <c r="W374">
        <v>0</v>
      </c>
      <c r="X374">
        <v>23987</v>
      </c>
      <c r="Y374">
        <v>0</v>
      </c>
      <c r="Z374">
        <v>23987</v>
      </c>
      <c r="AA374">
        <v>0</v>
      </c>
      <c r="AB374">
        <v>47973</v>
      </c>
      <c r="AC374">
        <v>0</v>
      </c>
      <c r="AD374">
        <v>157.69999999999999</v>
      </c>
      <c r="AE374">
        <v>148</v>
      </c>
      <c r="AF374">
        <v>148</v>
      </c>
      <c r="AG374">
        <v>148</v>
      </c>
      <c r="AH374">
        <v>150</v>
      </c>
      <c r="AI374">
        <v>157.5</v>
      </c>
      <c r="AJ374">
        <v>432071</v>
      </c>
      <c r="AK374">
        <v>0</v>
      </c>
      <c r="AL374" s="206"/>
    </row>
    <row r="375" spans="2:38" x14ac:dyDescent="0.25">
      <c r="B375" s="160" t="s">
        <v>425</v>
      </c>
      <c r="C375" s="108" t="s">
        <v>424</v>
      </c>
      <c r="D375" s="108" t="s">
        <v>3060</v>
      </c>
      <c r="E375" s="108" t="s">
        <v>3061</v>
      </c>
      <c r="F375" s="108" t="s">
        <v>3062</v>
      </c>
      <c r="G375" s="160" t="s">
        <v>167</v>
      </c>
      <c r="H375" s="109">
        <v>1</v>
      </c>
      <c r="I375" s="109">
        <v>1</v>
      </c>
      <c r="J375" s="109">
        <v>1</v>
      </c>
      <c r="K375" s="109">
        <v>3</v>
      </c>
      <c r="L375">
        <v>355816</v>
      </c>
      <c r="M375">
        <v>355816</v>
      </c>
      <c r="N375">
        <v>1972375</v>
      </c>
      <c r="O375">
        <v>1239678.27</v>
      </c>
      <c r="P375">
        <v>3989543</v>
      </c>
      <c r="Q375">
        <v>325268.67</v>
      </c>
      <c r="R375">
        <v>23360</v>
      </c>
      <c r="S375">
        <v>23360</v>
      </c>
      <c r="T375">
        <v>310078</v>
      </c>
      <c r="U375">
        <v>78506.73</v>
      </c>
      <c r="V375">
        <v>221484</v>
      </c>
      <c r="W375">
        <v>63305.599999999999</v>
      </c>
      <c r="X375">
        <v>44297</v>
      </c>
      <c r="Y375">
        <v>15201.13</v>
      </c>
      <c r="Z375">
        <v>44297</v>
      </c>
      <c r="AA375">
        <v>0</v>
      </c>
      <c r="AB375">
        <v>0</v>
      </c>
      <c r="AC375">
        <v>0</v>
      </c>
      <c r="AD375">
        <v>104</v>
      </c>
      <c r="AE375">
        <v>102</v>
      </c>
      <c r="AF375">
        <v>102</v>
      </c>
      <c r="AG375">
        <v>130.37</v>
      </c>
      <c r="AH375">
        <v>127.3</v>
      </c>
      <c r="AI375">
        <v>127.8</v>
      </c>
      <c r="AJ375">
        <v>797908.6</v>
      </c>
      <c r="AK375">
        <v>194636.74</v>
      </c>
      <c r="AL375" s="206"/>
    </row>
    <row r="376" spans="2:38" x14ac:dyDescent="0.25">
      <c r="B376" s="160" t="s">
        <v>845</v>
      </c>
      <c r="C376" s="108" t="s">
        <v>844</v>
      </c>
      <c r="D376" s="108" t="s">
        <v>3063</v>
      </c>
      <c r="E376" s="108" t="s">
        <v>3064</v>
      </c>
      <c r="F376" s="108" t="s">
        <v>3065</v>
      </c>
      <c r="G376" s="160" t="s">
        <v>167</v>
      </c>
      <c r="H376" s="109">
        <v>1</v>
      </c>
      <c r="I376" s="109">
        <v>1</v>
      </c>
      <c r="J376" s="109">
        <v>1</v>
      </c>
      <c r="K376" s="109">
        <v>3</v>
      </c>
      <c r="L376">
        <v>332071</v>
      </c>
      <c r="M376">
        <v>332071</v>
      </c>
      <c r="N376">
        <v>1448503</v>
      </c>
      <c r="O376">
        <v>442550.34</v>
      </c>
      <c r="P376">
        <v>2929903</v>
      </c>
      <c r="Q376">
        <v>462551.34</v>
      </c>
      <c r="R376">
        <v>90863</v>
      </c>
      <c r="S376">
        <v>90863</v>
      </c>
      <c r="T376">
        <v>227719</v>
      </c>
      <c r="U376">
        <v>39501.5</v>
      </c>
      <c r="V376">
        <v>162657</v>
      </c>
      <c r="W376">
        <v>15736.94</v>
      </c>
      <c r="X376">
        <v>32531</v>
      </c>
      <c r="Y376">
        <v>0</v>
      </c>
      <c r="Z376">
        <v>32531</v>
      </c>
      <c r="AA376">
        <v>23764.560000000001</v>
      </c>
      <c r="AB376">
        <v>0</v>
      </c>
      <c r="AC376">
        <v>0</v>
      </c>
      <c r="AD376">
        <v>229.82</v>
      </c>
      <c r="AE376">
        <v>227.82</v>
      </c>
      <c r="AF376">
        <v>227.82</v>
      </c>
      <c r="AG376">
        <v>228.1</v>
      </c>
      <c r="AH376">
        <v>224.1</v>
      </c>
      <c r="AI376">
        <v>219.8</v>
      </c>
      <c r="AJ376">
        <v>1675921</v>
      </c>
      <c r="AK376">
        <v>453751.34</v>
      </c>
      <c r="AL376" s="206"/>
    </row>
    <row r="377" spans="2:38" x14ac:dyDescent="0.25">
      <c r="B377" s="160" t="s">
        <v>847</v>
      </c>
      <c r="C377" s="108" t="s">
        <v>846</v>
      </c>
      <c r="D377" s="108" t="s">
        <v>3066</v>
      </c>
      <c r="E377" s="108" t="s">
        <v>3067</v>
      </c>
      <c r="F377" s="108" t="s">
        <v>3068</v>
      </c>
      <c r="G377" s="160" t="s">
        <v>174</v>
      </c>
      <c r="H377" s="109"/>
      <c r="I377" s="109"/>
      <c r="J377" s="109">
        <v>1</v>
      </c>
      <c r="K377" s="109">
        <v>1</v>
      </c>
      <c r="L377">
        <v>0</v>
      </c>
      <c r="M377">
        <v>0</v>
      </c>
      <c r="N377">
        <v>0</v>
      </c>
      <c r="O377">
        <v>0</v>
      </c>
      <c r="P377">
        <v>0</v>
      </c>
      <c r="Q377">
        <v>0</v>
      </c>
      <c r="R377">
        <v>0</v>
      </c>
      <c r="S377">
        <v>0</v>
      </c>
      <c r="T377">
        <v>1349258</v>
      </c>
      <c r="U377">
        <v>0</v>
      </c>
      <c r="V377">
        <v>0</v>
      </c>
      <c r="W377">
        <v>0</v>
      </c>
      <c r="X377">
        <v>0</v>
      </c>
      <c r="Y377">
        <v>0</v>
      </c>
      <c r="Z377">
        <v>0</v>
      </c>
      <c r="AA377">
        <v>0</v>
      </c>
      <c r="AB377">
        <v>1349258</v>
      </c>
      <c r="AC377">
        <v>0</v>
      </c>
      <c r="AD377">
        <v>67</v>
      </c>
      <c r="AE377">
        <v>64</v>
      </c>
      <c r="AF377">
        <v>64</v>
      </c>
      <c r="AG377">
        <v>81</v>
      </c>
      <c r="AH377">
        <v>83</v>
      </c>
      <c r="AI377">
        <v>83</v>
      </c>
      <c r="AJ377">
        <v>0</v>
      </c>
      <c r="AK377">
        <v>0</v>
      </c>
      <c r="AL377" s="206"/>
    </row>
    <row r="378" spans="2:38" x14ac:dyDescent="0.25">
      <c r="B378" s="160" t="s">
        <v>849</v>
      </c>
      <c r="C378" s="108" t="s">
        <v>848</v>
      </c>
      <c r="D378" s="108" t="s">
        <v>3069</v>
      </c>
      <c r="E378" s="108" t="s">
        <v>3070</v>
      </c>
      <c r="F378" s="108" t="s">
        <v>3071</v>
      </c>
      <c r="G378" s="160" t="s">
        <v>167</v>
      </c>
      <c r="H378" s="109">
        <v>1</v>
      </c>
      <c r="I378" s="109">
        <v>1</v>
      </c>
      <c r="J378" s="109">
        <v>1</v>
      </c>
      <c r="K378" s="109">
        <v>3</v>
      </c>
      <c r="L378">
        <v>5172788</v>
      </c>
      <c r="M378">
        <v>5172788</v>
      </c>
      <c r="N378">
        <v>20956688</v>
      </c>
      <c r="O378">
        <v>20956688</v>
      </c>
      <c r="P378">
        <v>42389317</v>
      </c>
      <c r="Q378">
        <v>1214026</v>
      </c>
      <c r="R378">
        <v>310144</v>
      </c>
      <c r="S378">
        <v>310144</v>
      </c>
      <c r="T378">
        <v>3671458</v>
      </c>
      <c r="U378">
        <v>72293</v>
      </c>
      <c r="V378">
        <v>2353287</v>
      </c>
      <c r="W378">
        <v>0</v>
      </c>
      <c r="X378">
        <v>470657</v>
      </c>
      <c r="Y378">
        <v>72293</v>
      </c>
      <c r="Z378">
        <v>470657</v>
      </c>
      <c r="AA378">
        <v>0</v>
      </c>
      <c r="AB378">
        <v>376857</v>
      </c>
      <c r="AC378">
        <v>0</v>
      </c>
      <c r="AD378">
        <v>1027.5</v>
      </c>
      <c r="AE378">
        <v>1029.8</v>
      </c>
      <c r="AF378">
        <v>1029.8</v>
      </c>
      <c r="AG378">
        <v>1033.8</v>
      </c>
      <c r="AH378">
        <v>1029.8</v>
      </c>
      <c r="AI378">
        <v>1020.8</v>
      </c>
      <c r="AJ378">
        <v>14785000</v>
      </c>
      <c r="AK378">
        <v>1164152</v>
      </c>
      <c r="AL378" s="206"/>
    </row>
    <row r="379" spans="2:38" x14ac:dyDescent="0.25">
      <c r="B379" s="160" t="s">
        <v>825</v>
      </c>
      <c r="C379" s="108" t="s">
        <v>824</v>
      </c>
      <c r="D379" s="108" t="s">
        <v>3072</v>
      </c>
      <c r="E379" s="108" t="s">
        <v>3073</v>
      </c>
      <c r="F379" s="108" t="s">
        <v>3074</v>
      </c>
      <c r="G379" s="160" t="s">
        <v>164</v>
      </c>
      <c r="H379" s="109"/>
      <c r="I379" s="109"/>
      <c r="J379" s="109">
        <v>1</v>
      </c>
      <c r="K379" s="109">
        <v>1</v>
      </c>
      <c r="L379">
        <v>0</v>
      </c>
      <c r="M379">
        <v>0</v>
      </c>
      <c r="N379">
        <v>0</v>
      </c>
      <c r="O379">
        <v>0</v>
      </c>
      <c r="P379">
        <v>0</v>
      </c>
      <c r="Q379">
        <v>0</v>
      </c>
      <c r="R379">
        <v>0</v>
      </c>
      <c r="S379">
        <v>0</v>
      </c>
      <c r="T379">
        <v>2154115</v>
      </c>
      <c r="U379">
        <v>1681081.21</v>
      </c>
      <c r="V379">
        <v>0</v>
      </c>
      <c r="W379">
        <v>0</v>
      </c>
      <c r="X379">
        <v>0</v>
      </c>
      <c r="Y379">
        <v>0</v>
      </c>
      <c r="Z379">
        <v>0</v>
      </c>
      <c r="AA379">
        <v>0</v>
      </c>
      <c r="AB379">
        <v>2154115</v>
      </c>
      <c r="AC379">
        <v>1681081.21</v>
      </c>
      <c r="AD379">
        <v>585.17999999999995</v>
      </c>
      <c r="AE379">
        <v>619.28</v>
      </c>
      <c r="AF379">
        <v>619.28</v>
      </c>
      <c r="AG379">
        <v>625.66</v>
      </c>
      <c r="AH379">
        <v>647.99</v>
      </c>
      <c r="AI379">
        <v>671.06</v>
      </c>
      <c r="AJ379">
        <v>0</v>
      </c>
      <c r="AK379">
        <v>0</v>
      </c>
      <c r="AL379" s="206"/>
    </row>
    <row r="380" spans="2:38" x14ac:dyDescent="0.25">
      <c r="B380" s="160" t="s">
        <v>178</v>
      </c>
      <c r="C380" s="108" t="s">
        <v>177</v>
      </c>
      <c r="D380" s="108" t="s">
        <v>3075</v>
      </c>
      <c r="E380" s="108" t="s">
        <v>3076</v>
      </c>
      <c r="F380" s="108" t="s">
        <v>3077</v>
      </c>
      <c r="G380" s="160" t="s">
        <v>167</v>
      </c>
      <c r="H380" s="109">
        <v>1</v>
      </c>
      <c r="I380" s="109">
        <v>1</v>
      </c>
      <c r="J380" s="109">
        <v>1</v>
      </c>
      <c r="K380" s="109">
        <v>3</v>
      </c>
      <c r="L380">
        <v>929138</v>
      </c>
      <c r="M380">
        <v>929138</v>
      </c>
      <c r="N380">
        <v>4077817</v>
      </c>
      <c r="O380">
        <v>5160562.25</v>
      </c>
      <c r="P380">
        <v>8248244</v>
      </c>
      <c r="Q380">
        <v>490026.55</v>
      </c>
      <c r="R380">
        <v>82386</v>
      </c>
      <c r="S380">
        <v>47772.44</v>
      </c>
      <c r="T380">
        <v>700402</v>
      </c>
      <c r="U380">
        <v>98945.03</v>
      </c>
      <c r="V380">
        <v>457910</v>
      </c>
      <c r="W380">
        <v>48000</v>
      </c>
      <c r="X380">
        <v>91582</v>
      </c>
      <c r="Y380">
        <v>50945.03</v>
      </c>
      <c r="Z380">
        <v>91582</v>
      </c>
      <c r="AA380">
        <v>0</v>
      </c>
      <c r="AB380">
        <v>59328</v>
      </c>
      <c r="AC380">
        <v>0</v>
      </c>
      <c r="AD380">
        <v>224</v>
      </c>
      <c r="AE380">
        <v>242</v>
      </c>
      <c r="AF380">
        <v>242</v>
      </c>
      <c r="AG380">
        <v>230</v>
      </c>
      <c r="AH380">
        <v>243</v>
      </c>
      <c r="AI380">
        <v>241</v>
      </c>
      <c r="AJ380">
        <v>1649649</v>
      </c>
      <c r="AK380">
        <v>0</v>
      </c>
      <c r="AL380" s="206"/>
    </row>
    <row r="381" spans="2:38" x14ac:dyDescent="0.25">
      <c r="B381" s="160" t="s">
        <v>395</v>
      </c>
      <c r="C381" s="108" t="s">
        <v>394</v>
      </c>
      <c r="D381" s="108" t="s">
        <v>3078</v>
      </c>
      <c r="E381" s="108" t="s">
        <v>3079</v>
      </c>
      <c r="F381" s="108" t="s">
        <v>3080</v>
      </c>
      <c r="G381" s="160" t="s">
        <v>167</v>
      </c>
      <c r="H381" s="109">
        <v>1</v>
      </c>
      <c r="I381" s="109">
        <v>1</v>
      </c>
      <c r="J381" s="109">
        <v>1</v>
      </c>
      <c r="K381" s="109">
        <v>3</v>
      </c>
      <c r="L381">
        <v>139567</v>
      </c>
      <c r="M381">
        <v>139567</v>
      </c>
      <c r="N381">
        <v>714633</v>
      </c>
      <c r="O381">
        <v>653999.15</v>
      </c>
      <c r="P381">
        <v>1445495</v>
      </c>
      <c r="Q381">
        <v>128090.41</v>
      </c>
      <c r="R381">
        <v>26115</v>
      </c>
      <c r="S381">
        <v>26115</v>
      </c>
      <c r="T381">
        <v>112347.43</v>
      </c>
      <c r="U381">
        <v>87433.03</v>
      </c>
      <c r="V381">
        <v>80248.17</v>
      </c>
      <c r="W381">
        <v>71424</v>
      </c>
      <c r="X381">
        <v>16049.63</v>
      </c>
      <c r="Y381">
        <v>6507.07</v>
      </c>
      <c r="Z381">
        <v>16049.63</v>
      </c>
      <c r="AA381">
        <v>9501.9599999999991</v>
      </c>
      <c r="AB381">
        <v>0</v>
      </c>
      <c r="AC381">
        <v>0</v>
      </c>
      <c r="AD381">
        <v>84.66</v>
      </c>
      <c r="AE381">
        <v>84.16</v>
      </c>
      <c r="AF381">
        <v>84.16</v>
      </c>
      <c r="AG381">
        <v>91.08</v>
      </c>
      <c r="AH381">
        <v>90.36</v>
      </c>
      <c r="AI381">
        <v>91.3</v>
      </c>
      <c r="AJ381">
        <v>289099</v>
      </c>
      <c r="AK381">
        <v>109900.03</v>
      </c>
      <c r="AL381" s="206"/>
    </row>
    <row r="382" spans="2:38" x14ac:dyDescent="0.25">
      <c r="B382" s="160" t="s">
        <v>397</v>
      </c>
      <c r="C382" s="108" t="s">
        <v>396</v>
      </c>
      <c r="D382" s="108" t="s">
        <v>3081</v>
      </c>
      <c r="E382" s="108" t="s">
        <v>3082</v>
      </c>
      <c r="F382" s="108" t="s">
        <v>3083</v>
      </c>
      <c r="G382" s="160" t="s">
        <v>181</v>
      </c>
      <c r="H382" s="109"/>
      <c r="I382" s="109"/>
      <c r="J382" s="109">
        <v>1</v>
      </c>
      <c r="K382" s="109">
        <v>1</v>
      </c>
      <c r="L382">
        <v>0</v>
      </c>
      <c r="M382">
        <v>0</v>
      </c>
      <c r="N382">
        <v>0</v>
      </c>
      <c r="O382">
        <v>0</v>
      </c>
      <c r="P382">
        <v>0</v>
      </c>
      <c r="Q382">
        <v>0</v>
      </c>
      <c r="R382">
        <v>0</v>
      </c>
      <c r="S382">
        <v>0</v>
      </c>
      <c r="T382">
        <v>344010</v>
      </c>
      <c r="U382">
        <v>0</v>
      </c>
      <c r="V382">
        <v>0</v>
      </c>
      <c r="W382">
        <v>0</v>
      </c>
      <c r="X382">
        <v>0</v>
      </c>
      <c r="Y382">
        <v>0</v>
      </c>
      <c r="Z382">
        <v>0</v>
      </c>
      <c r="AA382">
        <v>0</v>
      </c>
      <c r="AB382">
        <v>344010</v>
      </c>
      <c r="AC382">
        <v>0</v>
      </c>
      <c r="AD382">
        <v>37.72</v>
      </c>
      <c r="AE382">
        <v>39.25</v>
      </c>
      <c r="AF382">
        <v>39.25</v>
      </c>
      <c r="AG382">
        <v>37.25</v>
      </c>
      <c r="AH382">
        <v>37.25</v>
      </c>
      <c r="AI382">
        <v>36.25</v>
      </c>
      <c r="AJ382">
        <v>0</v>
      </c>
      <c r="AK382">
        <v>0</v>
      </c>
      <c r="AL382" s="206"/>
    </row>
    <row r="383" spans="2:38" x14ac:dyDescent="0.25">
      <c r="B383" s="160" t="s">
        <v>869</v>
      </c>
      <c r="C383" s="108" t="s">
        <v>868</v>
      </c>
      <c r="D383" s="108" t="s">
        <v>3084</v>
      </c>
      <c r="E383" s="108" t="s">
        <v>3085</v>
      </c>
      <c r="F383" s="108" t="s">
        <v>3086</v>
      </c>
      <c r="G383" s="160" t="s">
        <v>174</v>
      </c>
      <c r="H383" s="109"/>
      <c r="I383" s="109"/>
      <c r="J383" s="109">
        <v>1</v>
      </c>
      <c r="K383" s="109">
        <v>1</v>
      </c>
      <c r="L383">
        <v>0</v>
      </c>
      <c r="M383">
        <v>0</v>
      </c>
      <c r="N383">
        <v>0</v>
      </c>
      <c r="O383">
        <v>0</v>
      </c>
      <c r="P383">
        <v>0</v>
      </c>
      <c r="Q383">
        <v>0</v>
      </c>
      <c r="R383">
        <v>0</v>
      </c>
      <c r="S383">
        <v>0</v>
      </c>
      <c r="T383">
        <v>523632</v>
      </c>
      <c r="U383">
        <v>19424</v>
      </c>
      <c r="V383">
        <v>0</v>
      </c>
      <c r="W383">
        <v>0</v>
      </c>
      <c r="X383">
        <v>0</v>
      </c>
      <c r="Y383">
        <v>0</v>
      </c>
      <c r="Z383">
        <v>0</v>
      </c>
      <c r="AA383">
        <v>0</v>
      </c>
      <c r="AB383">
        <v>523632</v>
      </c>
      <c r="AC383">
        <v>19424</v>
      </c>
      <c r="AD383">
        <v>36</v>
      </c>
      <c r="AE383">
        <v>37</v>
      </c>
      <c r="AF383">
        <v>37</v>
      </c>
      <c r="AG383">
        <v>34</v>
      </c>
      <c r="AH383">
        <v>36</v>
      </c>
      <c r="AI383">
        <v>36</v>
      </c>
      <c r="AJ383">
        <v>0</v>
      </c>
      <c r="AK383">
        <v>0</v>
      </c>
      <c r="AL383" s="206"/>
    </row>
    <row r="384" spans="2:38" x14ac:dyDescent="0.25">
      <c r="B384" s="160" t="s">
        <v>871</v>
      </c>
      <c r="C384" s="108" t="s">
        <v>870</v>
      </c>
      <c r="D384" s="108" t="s">
        <v>3087</v>
      </c>
      <c r="E384" s="108" t="s">
        <v>3088</v>
      </c>
      <c r="F384" s="108" t="s">
        <v>3089</v>
      </c>
      <c r="G384" s="160" t="s">
        <v>167</v>
      </c>
      <c r="H384" s="109">
        <v>1</v>
      </c>
      <c r="I384" s="109">
        <v>1</v>
      </c>
      <c r="J384" s="109">
        <v>1</v>
      </c>
      <c r="K384" s="109">
        <v>3</v>
      </c>
      <c r="L384">
        <v>2205838</v>
      </c>
      <c r="M384">
        <v>2205838</v>
      </c>
      <c r="N384">
        <v>9363782</v>
      </c>
      <c r="O384">
        <v>1631621.31</v>
      </c>
      <c r="P384">
        <v>18940221</v>
      </c>
      <c r="Q384">
        <v>724639.47</v>
      </c>
      <c r="R384">
        <v>174384</v>
      </c>
      <c r="S384">
        <v>174384</v>
      </c>
      <c r="T384">
        <v>1603787</v>
      </c>
      <c r="U384">
        <v>102296.89</v>
      </c>
      <c r="V384">
        <v>1051487</v>
      </c>
      <c r="W384">
        <v>15325.21</v>
      </c>
      <c r="X384">
        <v>210297</v>
      </c>
      <c r="Y384">
        <v>6914.25</v>
      </c>
      <c r="Z384">
        <v>210297</v>
      </c>
      <c r="AA384">
        <v>80057.429999999993</v>
      </c>
      <c r="AB384">
        <v>131706</v>
      </c>
      <c r="AC384">
        <v>0</v>
      </c>
      <c r="AD384">
        <v>443.9</v>
      </c>
      <c r="AE384">
        <v>362</v>
      </c>
      <c r="AF384">
        <v>362</v>
      </c>
      <c r="AG384">
        <v>362.85</v>
      </c>
      <c r="AH384">
        <v>384.75</v>
      </c>
      <c r="AI384">
        <v>381</v>
      </c>
      <c r="AJ384">
        <v>3940221</v>
      </c>
      <c r="AK384">
        <v>570596.61</v>
      </c>
      <c r="AL384" s="206"/>
    </row>
    <row r="385" spans="2:38" x14ac:dyDescent="0.25">
      <c r="B385" s="160" t="s">
        <v>1625</v>
      </c>
      <c r="C385" s="108" t="s">
        <v>1624</v>
      </c>
      <c r="D385" s="108" t="s">
        <v>3090</v>
      </c>
      <c r="E385" s="108" t="s">
        <v>3091</v>
      </c>
      <c r="F385" s="108" t="s">
        <v>3092</v>
      </c>
      <c r="G385" s="160" t="s">
        <v>167</v>
      </c>
      <c r="H385" s="109">
        <v>1</v>
      </c>
      <c r="I385" s="109">
        <v>1</v>
      </c>
      <c r="J385" s="109">
        <v>1</v>
      </c>
      <c r="K385" s="109">
        <v>3</v>
      </c>
      <c r="L385">
        <v>172088</v>
      </c>
      <c r="M385">
        <v>89140.26</v>
      </c>
      <c r="N385">
        <v>704591</v>
      </c>
      <c r="O385">
        <v>299177.71999999997</v>
      </c>
      <c r="P385">
        <v>1425183</v>
      </c>
      <c r="Q385">
        <v>0</v>
      </c>
      <c r="R385">
        <v>21686</v>
      </c>
      <c r="S385">
        <v>21686</v>
      </c>
      <c r="T385">
        <v>94945</v>
      </c>
      <c r="U385">
        <v>0</v>
      </c>
      <c r="V385">
        <v>79121</v>
      </c>
      <c r="W385">
        <v>0</v>
      </c>
      <c r="X385">
        <v>15824</v>
      </c>
      <c r="Y385">
        <v>0</v>
      </c>
      <c r="Z385">
        <v>0</v>
      </c>
      <c r="AA385">
        <v>0</v>
      </c>
      <c r="AB385">
        <v>0</v>
      </c>
      <c r="AC385">
        <v>0</v>
      </c>
      <c r="AD385">
        <v>67</v>
      </c>
      <c r="AE385">
        <v>67</v>
      </c>
      <c r="AF385">
        <v>67</v>
      </c>
      <c r="AG385">
        <v>62</v>
      </c>
      <c r="AH385">
        <v>61</v>
      </c>
      <c r="AI385">
        <v>69</v>
      </c>
      <c r="AJ385">
        <v>355630</v>
      </c>
      <c r="AK385">
        <v>0</v>
      </c>
      <c r="AL385" s="206"/>
    </row>
    <row r="386" spans="2:38" x14ac:dyDescent="0.25">
      <c r="B386" s="160" t="s">
        <v>1219</v>
      </c>
      <c r="C386" s="108" t="s">
        <v>1218</v>
      </c>
      <c r="D386" s="108" t="s">
        <v>3093</v>
      </c>
      <c r="E386" s="108" t="s">
        <v>3094</v>
      </c>
      <c r="F386" s="108" t="s">
        <v>3095</v>
      </c>
      <c r="G386" s="160" t="s">
        <v>174</v>
      </c>
      <c r="H386" s="109"/>
      <c r="I386" s="109"/>
      <c r="J386" s="109">
        <v>1</v>
      </c>
      <c r="K386" s="109">
        <v>1</v>
      </c>
      <c r="L386">
        <v>0</v>
      </c>
      <c r="M386">
        <v>0</v>
      </c>
      <c r="N386">
        <v>0</v>
      </c>
      <c r="O386">
        <v>0</v>
      </c>
      <c r="P386">
        <v>0</v>
      </c>
      <c r="Q386">
        <v>0</v>
      </c>
      <c r="R386">
        <v>0</v>
      </c>
      <c r="S386">
        <v>0</v>
      </c>
      <c r="T386">
        <v>1852343</v>
      </c>
      <c r="U386">
        <v>0</v>
      </c>
      <c r="V386">
        <v>0</v>
      </c>
      <c r="W386">
        <v>0</v>
      </c>
      <c r="X386">
        <v>0</v>
      </c>
      <c r="Y386">
        <v>0</v>
      </c>
      <c r="Z386">
        <v>0</v>
      </c>
      <c r="AA386">
        <v>0</v>
      </c>
      <c r="AB386">
        <v>1852343</v>
      </c>
      <c r="AC386">
        <v>0</v>
      </c>
      <c r="AD386">
        <v>123</v>
      </c>
      <c r="AE386">
        <v>119</v>
      </c>
      <c r="AF386">
        <v>119</v>
      </c>
      <c r="AG386">
        <v>121</v>
      </c>
      <c r="AH386">
        <v>117</v>
      </c>
      <c r="AI386">
        <v>118</v>
      </c>
      <c r="AJ386">
        <v>0</v>
      </c>
      <c r="AK386">
        <v>0</v>
      </c>
      <c r="AL386" s="206"/>
    </row>
    <row r="387" spans="2:38" x14ac:dyDescent="0.25">
      <c r="B387" s="160" t="s">
        <v>1171</v>
      </c>
      <c r="C387" s="108" t="s">
        <v>1170</v>
      </c>
      <c r="D387" s="108" t="s">
        <v>3096</v>
      </c>
      <c r="E387" s="108" t="s">
        <v>3097</v>
      </c>
      <c r="F387" s="108" t="s">
        <v>3098</v>
      </c>
      <c r="G387" s="160" t="s">
        <v>161</v>
      </c>
      <c r="H387" s="109">
        <v>1</v>
      </c>
      <c r="I387" s="109">
        <v>1</v>
      </c>
      <c r="J387" s="109">
        <v>1</v>
      </c>
      <c r="K387" s="109">
        <v>3</v>
      </c>
      <c r="L387">
        <v>506884</v>
      </c>
      <c r="M387">
        <v>506884</v>
      </c>
      <c r="N387">
        <v>2432319</v>
      </c>
      <c r="O387">
        <v>1624341.22</v>
      </c>
      <c r="P387">
        <v>4919877</v>
      </c>
      <c r="Q387">
        <v>844749.26</v>
      </c>
      <c r="R387">
        <v>0</v>
      </c>
      <c r="S387">
        <v>0</v>
      </c>
      <c r="T387">
        <v>382385</v>
      </c>
      <c r="U387">
        <v>14756.29</v>
      </c>
      <c r="V387">
        <v>273133</v>
      </c>
      <c r="W387">
        <v>11900</v>
      </c>
      <c r="X387">
        <v>54626</v>
      </c>
      <c r="Y387">
        <v>2856.29</v>
      </c>
      <c r="Z387">
        <v>54626</v>
      </c>
      <c r="AA387">
        <v>0</v>
      </c>
      <c r="AB387">
        <v>0</v>
      </c>
      <c r="AC387">
        <v>0</v>
      </c>
      <c r="AD387">
        <v>169</v>
      </c>
      <c r="AE387">
        <v>184</v>
      </c>
      <c r="AF387">
        <v>184</v>
      </c>
      <c r="AG387">
        <v>207.25</v>
      </c>
      <c r="AH387">
        <v>215.65</v>
      </c>
      <c r="AI387">
        <v>209</v>
      </c>
      <c r="AJ387">
        <v>1000000</v>
      </c>
      <c r="AK387">
        <v>0</v>
      </c>
      <c r="AL387" s="206"/>
    </row>
    <row r="388" spans="2:38" x14ac:dyDescent="0.25">
      <c r="B388" s="160" t="s">
        <v>1181</v>
      </c>
      <c r="C388" s="108" t="s">
        <v>1180</v>
      </c>
      <c r="D388" s="108" t="s">
        <v>3099</v>
      </c>
      <c r="E388" s="108" t="s">
        <v>3100</v>
      </c>
      <c r="F388" s="108" t="s">
        <v>3101</v>
      </c>
      <c r="G388" s="160" t="s">
        <v>161</v>
      </c>
      <c r="H388" s="109">
        <v>1</v>
      </c>
      <c r="I388" s="109">
        <v>1</v>
      </c>
      <c r="J388" s="109">
        <v>1</v>
      </c>
      <c r="K388" s="109">
        <v>3</v>
      </c>
      <c r="L388">
        <v>98581</v>
      </c>
      <c r="M388">
        <v>98581</v>
      </c>
      <c r="N388">
        <v>471860</v>
      </c>
      <c r="O388">
        <v>471860</v>
      </c>
      <c r="P388">
        <v>954437</v>
      </c>
      <c r="Q388">
        <v>600000.30000000005</v>
      </c>
      <c r="R388">
        <v>0</v>
      </c>
      <c r="S388">
        <v>0</v>
      </c>
      <c r="T388">
        <v>74181</v>
      </c>
      <c r="U388">
        <v>43647.6</v>
      </c>
      <c r="V388">
        <v>27553</v>
      </c>
      <c r="W388">
        <v>13031.31</v>
      </c>
      <c r="X388">
        <v>10597</v>
      </c>
      <c r="Y388">
        <v>7051.89</v>
      </c>
      <c r="Z388">
        <v>10597</v>
      </c>
      <c r="AA388">
        <v>6252.08</v>
      </c>
      <c r="AB388">
        <v>25434</v>
      </c>
      <c r="AC388">
        <v>17312.32</v>
      </c>
      <c r="AD388">
        <v>73.14</v>
      </c>
      <c r="AE388">
        <v>74.849999999999994</v>
      </c>
      <c r="AF388">
        <v>74.849999999999994</v>
      </c>
      <c r="AG388">
        <v>73.3</v>
      </c>
      <c r="AH388">
        <v>72.349999999999994</v>
      </c>
      <c r="AI388">
        <v>87.3</v>
      </c>
      <c r="AJ388">
        <v>190887.4</v>
      </c>
      <c r="AK388">
        <v>89116.31</v>
      </c>
      <c r="AL388" s="206"/>
    </row>
    <row r="389" spans="2:38" x14ac:dyDescent="0.25">
      <c r="B389" s="160" t="s">
        <v>1676</v>
      </c>
      <c r="C389" s="108" t="s">
        <v>1675</v>
      </c>
      <c r="D389" s="108" t="s">
        <v>3102</v>
      </c>
      <c r="E389" s="108" t="s">
        <v>3103</v>
      </c>
      <c r="F389" s="108" t="s">
        <v>3104</v>
      </c>
      <c r="G389" s="160" t="s">
        <v>161</v>
      </c>
      <c r="H389" s="109">
        <v>1</v>
      </c>
      <c r="I389" s="109">
        <v>1</v>
      </c>
      <c r="J389" s="109">
        <v>1</v>
      </c>
      <c r="K389" s="109">
        <v>3</v>
      </c>
      <c r="L389">
        <v>187161</v>
      </c>
      <c r="M389">
        <v>187161</v>
      </c>
      <c r="N389">
        <v>831825</v>
      </c>
      <c r="O389">
        <v>386624.48</v>
      </c>
      <c r="P389">
        <v>1682542</v>
      </c>
      <c r="Q389">
        <v>598847.67000000004</v>
      </c>
      <c r="R389">
        <v>0</v>
      </c>
      <c r="S389">
        <v>0</v>
      </c>
      <c r="T389">
        <v>130772</v>
      </c>
      <c r="U389">
        <v>16130</v>
      </c>
      <c r="V389">
        <v>93408</v>
      </c>
      <c r="W389">
        <v>16130</v>
      </c>
      <c r="X389">
        <v>18682</v>
      </c>
      <c r="Y389">
        <v>0</v>
      </c>
      <c r="Z389">
        <v>18682</v>
      </c>
      <c r="AA389">
        <v>0</v>
      </c>
      <c r="AB389">
        <v>0</v>
      </c>
      <c r="AC389">
        <v>0</v>
      </c>
      <c r="AD389">
        <v>31</v>
      </c>
      <c r="AE389">
        <v>31</v>
      </c>
      <c r="AF389">
        <v>31</v>
      </c>
      <c r="AG389">
        <v>31</v>
      </c>
      <c r="AH389">
        <v>31</v>
      </c>
      <c r="AI389">
        <v>33</v>
      </c>
      <c r="AJ389">
        <v>336508.4</v>
      </c>
      <c r="AK389">
        <v>241934.95</v>
      </c>
      <c r="AL389" s="206"/>
    </row>
    <row r="390" spans="2:38" x14ac:dyDescent="0.25">
      <c r="B390" s="160" t="s">
        <v>1205</v>
      </c>
      <c r="C390" s="108" t="s">
        <v>1204</v>
      </c>
      <c r="D390" s="108" t="s">
        <v>3105</v>
      </c>
      <c r="E390" s="108" t="s">
        <v>3106</v>
      </c>
      <c r="F390" s="108" t="s">
        <v>3107</v>
      </c>
      <c r="G390" s="160" t="s">
        <v>167</v>
      </c>
      <c r="H390" s="109">
        <v>1</v>
      </c>
      <c r="I390" s="109">
        <v>1</v>
      </c>
      <c r="J390" s="109">
        <v>1</v>
      </c>
      <c r="K390" s="109">
        <v>3</v>
      </c>
      <c r="L390">
        <v>474000</v>
      </c>
      <c r="M390">
        <v>474000</v>
      </c>
      <c r="N390">
        <v>2364259</v>
      </c>
      <c r="O390">
        <v>769516</v>
      </c>
      <c r="P390">
        <v>4782212</v>
      </c>
      <c r="Q390">
        <v>0</v>
      </c>
      <c r="R390">
        <v>69777</v>
      </c>
      <c r="S390">
        <v>69777</v>
      </c>
      <c r="T390">
        <v>422459</v>
      </c>
      <c r="U390">
        <v>0</v>
      </c>
      <c r="V390">
        <v>265490</v>
      </c>
      <c r="W390">
        <v>0</v>
      </c>
      <c r="X390">
        <v>53098</v>
      </c>
      <c r="Y390">
        <v>0</v>
      </c>
      <c r="Z390">
        <v>53098</v>
      </c>
      <c r="AA390">
        <v>0</v>
      </c>
      <c r="AB390">
        <v>50773</v>
      </c>
      <c r="AC390">
        <v>0</v>
      </c>
      <c r="AD390">
        <v>196</v>
      </c>
      <c r="AE390">
        <v>190</v>
      </c>
      <c r="AF390">
        <v>190</v>
      </c>
      <c r="AG390">
        <v>171</v>
      </c>
      <c r="AH390">
        <v>208</v>
      </c>
      <c r="AI390">
        <v>214</v>
      </c>
      <c r="AJ390">
        <v>956445</v>
      </c>
      <c r="AK390">
        <v>0</v>
      </c>
      <c r="AL390" s="206"/>
    </row>
    <row r="391" spans="2:38" x14ac:dyDescent="0.25">
      <c r="B391" s="160" t="s">
        <v>1627</v>
      </c>
      <c r="C391" s="108" t="s">
        <v>1626</v>
      </c>
      <c r="D391" s="108" t="s">
        <v>3108</v>
      </c>
      <c r="E391" s="108" t="s">
        <v>3109</v>
      </c>
      <c r="F391" s="108" t="s">
        <v>3110</v>
      </c>
      <c r="G391" s="160" t="s">
        <v>181</v>
      </c>
      <c r="H391" s="109"/>
      <c r="I391" s="109"/>
      <c r="J391" s="109">
        <v>1</v>
      </c>
      <c r="K391" s="109">
        <v>1</v>
      </c>
      <c r="L391">
        <v>0</v>
      </c>
      <c r="M391">
        <v>0</v>
      </c>
      <c r="N391">
        <v>0</v>
      </c>
      <c r="O391">
        <v>0</v>
      </c>
      <c r="P391">
        <v>0</v>
      </c>
      <c r="Q391">
        <v>0</v>
      </c>
      <c r="R391">
        <v>0</v>
      </c>
      <c r="S391">
        <v>0</v>
      </c>
      <c r="T391">
        <v>454082</v>
      </c>
      <c r="U391">
        <v>135935.72</v>
      </c>
      <c r="V391">
        <v>0</v>
      </c>
      <c r="W391">
        <v>0</v>
      </c>
      <c r="X391">
        <v>0</v>
      </c>
      <c r="Y391">
        <v>0</v>
      </c>
      <c r="Z391">
        <v>0</v>
      </c>
      <c r="AA391">
        <v>0</v>
      </c>
      <c r="AB391">
        <v>454082</v>
      </c>
      <c r="AC391">
        <v>135935.72</v>
      </c>
      <c r="AD391">
        <v>44</v>
      </c>
      <c r="AE391">
        <v>43</v>
      </c>
      <c r="AF391">
        <v>43</v>
      </c>
      <c r="AG391">
        <v>43</v>
      </c>
      <c r="AH391">
        <v>42</v>
      </c>
      <c r="AI391">
        <v>38</v>
      </c>
      <c r="AJ391">
        <v>0</v>
      </c>
      <c r="AK391">
        <v>0</v>
      </c>
      <c r="AL391" s="206"/>
    </row>
    <row r="392" spans="2:38" x14ac:dyDescent="0.25">
      <c r="B392" s="160" t="s">
        <v>1025</v>
      </c>
      <c r="C392" s="108" t="s">
        <v>1024</v>
      </c>
      <c r="D392" s="108" t="s">
        <v>3111</v>
      </c>
      <c r="E392" s="108" t="s">
        <v>3112</v>
      </c>
      <c r="F392" s="108" t="s">
        <v>3113</v>
      </c>
      <c r="G392" s="160" t="s">
        <v>167</v>
      </c>
      <c r="H392" s="109">
        <v>1</v>
      </c>
      <c r="I392" s="109">
        <v>1</v>
      </c>
      <c r="J392" s="109">
        <v>1</v>
      </c>
      <c r="K392" s="109">
        <v>3</v>
      </c>
      <c r="L392">
        <v>226032</v>
      </c>
      <c r="M392">
        <v>226032</v>
      </c>
      <c r="N392">
        <v>1030408</v>
      </c>
      <c r="O392">
        <v>1030408</v>
      </c>
      <c r="P392">
        <v>2084218</v>
      </c>
      <c r="Q392">
        <v>2084218</v>
      </c>
      <c r="R392">
        <v>57810</v>
      </c>
      <c r="S392">
        <v>57810</v>
      </c>
      <c r="T392">
        <v>161992</v>
      </c>
      <c r="U392">
        <v>11571</v>
      </c>
      <c r="V392">
        <v>115708</v>
      </c>
      <c r="W392">
        <v>55540</v>
      </c>
      <c r="X392">
        <v>23142</v>
      </c>
      <c r="Y392">
        <v>0</v>
      </c>
      <c r="Z392">
        <v>23142</v>
      </c>
      <c r="AA392">
        <v>23142</v>
      </c>
      <c r="AB392">
        <v>0</v>
      </c>
      <c r="AC392">
        <v>0</v>
      </c>
      <c r="AD392">
        <v>166.74</v>
      </c>
      <c r="AE392">
        <v>165.78</v>
      </c>
      <c r="AF392">
        <v>165.78</v>
      </c>
      <c r="AG392">
        <v>166.8</v>
      </c>
      <c r="AH392">
        <v>168.22</v>
      </c>
      <c r="AI392">
        <v>167.04</v>
      </c>
      <c r="AJ392">
        <v>416844</v>
      </c>
      <c r="AK392">
        <v>286094</v>
      </c>
      <c r="AL392" s="206"/>
    </row>
    <row r="393" spans="2:38" x14ac:dyDescent="0.25">
      <c r="B393" s="160" t="s">
        <v>563</v>
      </c>
      <c r="C393" s="108" t="s">
        <v>562</v>
      </c>
      <c r="D393" s="108" t="s">
        <v>3114</v>
      </c>
      <c r="E393" s="108" t="s">
        <v>3115</v>
      </c>
      <c r="F393" s="108" t="s">
        <v>3116</v>
      </c>
      <c r="G393" s="160" t="s">
        <v>167</v>
      </c>
      <c r="H393" s="109">
        <v>1</v>
      </c>
      <c r="I393" s="109">
        <v>1</v>
      </c>
      <c r="J393" s="109">
        <v>1</v>
      </c>
      <c r="K393" s="109">
        <v>3</v>
      </c>
      <c r="L393">
        <v>231425</v>
      </c>
      <c r="M393">
        <v>231425</v>
      </c>
      <c r="N393">
        <v>1028558</v>
      </c>
      <c r="O393">
        <v>809488.86</v>
      </c>
      <c r="P393">
        <v>2080476</v>
      </c>
      <c r="Q393">
        <v>882525.63</v>
      </c>
      <c r="R393">
        <v>43962</v>
      </c>
      <c r="S393">
        <v>43962</v>
      </c>
      <c r="T393">
        <v>161700</v>
      </c>
      <c r="U393">
        <v>7500</v>
      </c>
      <c r="V393">
        <v>115500</v>
      </c>
      <c r="W393">
        <v>7500</v>
      </c>
      <c r="X393">
        <v>23100</v>
      </c>
      <c r="Y393">
        <v>0</v>
      </c>
      <c r="Z393">
        <v>23100</v>
      </c>
      <c r="AA393">
        <v>0</v>
      </c>
      <c r="AB393">
        <v>0</v>
      </c>
      <c r="AC393">
        <v>0</v>
      </c>
      <c r="AD393">
        <v>136.5</v>
      </c>
      <c r="AE393">
        <v>139</v>
      </c>
      <c r="AF393">
        <v>139</v>
      </c>
      <c r="AG393">
        <v>131.35</v>
      </c>
      <c r="AH393">
        <v>130.5</v>
      </c>
      <c r="AI393">
        <v>132.75</v>
      </c>
      <c r="AJ393">
        <v>426205.15</v>
      </c>
      <c r="AK393">
        <v>236637.36</v>
      </c>
      <c r="AL393" s="206"/>
    </row>
    <row r="394" spans="2:38" x14ac:dyDescent="0.25">
      <c r="B394" s="160" t="s">
        <v>803</v>
      </c>
      <c r="C394" s="108" t="s">
        <v>802</v>
      </c>
      <c r="D394" s="108" t="s">
        <v>3117</v>
      </c>
      <c r="E394" s="108" t="s">
        <v>3118</v>
      </c>
      <c r="F394" s="108" t="s">
        <v>3119</v>
      </c>
      <c r="G394" s="160" t="s">
        <v>161</v>
      </c>
      <c r="H394" s="109">
        <v>1</v>
      </c>
      <c r="I394" s="109">
        <v>1</v>
      </c>
      <c r="J394" s="109">
        <v>1</v>
      </c>
      <c r="K394" s="109">
        <v>3</v>
      </c>
      <c r="L394">
        <v>391457</v>
      </c>
      <c r="M394">
        <v>391457</v>
      </c>
      <c r="N394">
        <v>1678981</v>
      </c>
      <c r="O394">
        <v>1186270.3899999999</v>
      </c>
      <c r="P394">
        <v>3396093</v>
      </c>
      <c r="Q394">
        <v>0</v>
      </c>
      <c r="R394">
        <v>0</v>
      </c>
      <c r="S394">
        <v>0</v>
      </c>
      <c r="T394">
        <v>263954</v>
      </c>
      <c r="U394">
        <v>38970.339999999997</v>
      </c>
      <c r="V394">
        <v>188538</v>
      </c>
      <c r="W394">
        <v>19485.169999999998</v>
      </c>
      <c r="X394">
        <v>37708</v>
      </c>
      <c r="Y394">
        <v>19485.169999999998</v>
      </c>
      <c r="Z394">
        <v>37708</v>
      </c>
      <c r="AA394">
        <v>0</v>
      </c>
      <c r="AB394">
        <v>0</v>
      </c>
      <c r="AC394">
        <v>0</v>
      </c>
      <c r="AD394">
        <v>55</v>
      </c>
      <c r="AE394">
        <v>56.5</v>
      </c>
      <c r="AF394">
        <v>56.5</v>
      </c>
      <c r="AG394">
        <v>53.5</v>
      </c>
      <c r="AH394">
        <v>53.6</v>
      </c>
      <c r="AI394">
        <v>55.5</v>
      </c>
      <c r="AJ394">
        <v>0</v>
      </c>
      <c r="AK394">
        <v>0</v>
      </c>
      <c r="AL394" s="206"/>
    </row>
    <row r="395" spans="2:38" x14ac:dyDescent="0.25">
      <c r="B395" s="160" t="s">
        <v>765</v>
      </c>
      <c r="C395" s="108" t="s">
        <v>764</v>
      </c>
      <c r="D395" s="108" t="s">
        <v>3120</v>
      </c>
      <c r="E395" s="108" t="s">
        <v>3121</v>
      </c>
      <c r="F395" s="108" t="s">
        <v>3122</v>
      </c>
      <c r="G395" s="160" t="s">
        <v>164</v>
      </c>
      <c r="H395" s="109"/>
      <c r="I395" s="109"/>
      <c r="J395" s="109">
        <v>1</v>
      </c>
      <c r="K395" s="109">
        <v>1</v>
      </c>
      <c r="L395">
        <v>0</v>
      </c>
      <c r="M395">
        <v>0</v>
      </c>
      <c r="N395">
        <v>0</v>
      </c>
      <c r="O395">
        <v>0</v>
      </c>
      <c r="P395">
        <v>0</v>
      </c>
      <c r="Q395">
        <v>0</v>
      </c>
      <c r="R395">
        <v>0</v>
      </c>
      <c r="S395">
        <v>0</v>
      </c>
      <c r="T395">
        <v>2696344</v>
      </c>
      <c r="U395">
        <v>441553.97</v>
      </c>
      <c r="V395">
        <v>0</v>
      </c>
      <c r="W395">
        <v>0</v>
      </c>
      <c r="X395">
        <v>0</v>
      </c>
      <c r="Y395">
        <v>0</v>
      </c>
      <c r="Z395">
        <v>0</v>
      </c>
      <c r="AA395">
        <v>0</v>
      </c>
      <c r="AB395">
        <v>2696344</v>
      </c>
      <c r="AC395">
        <v>441553.97</v>
      </c>
      <c r="AD395">
        <v>550.87</v>
      </c>
      <c r="AE395">
        <v>552.67999999999995</v>
      </c>
      <c r="AF395">
        <v>552.67999999999995</v>
      </c>
      <c r="AG395">
        <v>546.48</v>
      </c>
      <c r="AH395">
        <v>516.89</v>
      </c>
      <c r="AI395">
        <v>492.39</v>
      </c>
      <c r="AJ395">
        <v>0</v>
      </c>
      <c r="AK395">
        <v>0</v>
      </c>
      <c r="AL395" s="206"/>
    </row>
    <row r="396" spans="2:38" x14ac:dyDescent="0.25">
      <c r="B396" s="160" t="s">
        <v>1692</v>
      </c>
      <c r="C396" s="108" t="s">
        <v>1691</v>
      </c>
      <c r="D396" s="108" t="s">
        <v>3123</v>
      </c>
      <c r="E396" s="108" t="s">
        <v>3124</v>
      </c>
      <c r="F396" s="108" t="s">
        <v>3125</v>
      </c>
      <c r="G396" s="160" t="s">
        <v>161</v>
      </c>
      <c r="H396" s="109">
        <v>1</v>
      </c>
      <c r="I396" s="109">
        <v>1</v>
      </c>
      <c r="J396" s="109">
        <v>1</v>
      </c>
      <c r="K396" s="109">
        <v>3</v>
      </c>
      <c r="L396">
        <v>348037</v>
      </c>
      <c r="M396">
        <v>348037</v>
      </c>
      <c r="N396">
        <v>1774157</v>
      </c>
      <c r="O396">
        <v>894875.25</v>
      </c>
      <c r="P396">
        <v>3588607</v>
      </c>
      <c r="Q396">
        <v>26770.69</v>
      </c>
      <c r="R396">
        <v>0</v>
      </c>
      <c r="S396">
        <v>0</v>
      </c>
      <c r="T396">
        <v>278916</v>
      </c>
      <c r="U396">
        <v>26770.69</v>
      </c>
      <c r="V396">
        <v>199226</v>
      </c>
      <c r="W396">
        <v>0</v>
      </c>
      <c r="X396">
        <v>39845</v>
      </c>
      <c r="Y396">
        <v>26770.69</v>
      </c>
      <c r="Z396">
        <v>39845</v>
      </c>
      <c r="AA396">
        <v>0</v>
      </c>
      <c r="AB396">
        <v>0</v>
      </c>
      <c r="AC396">
        <v>0</v>
      </c>
      <c r="AD396">
        <v>71.5</v>
      </c>
      <c r="AE396">
        <v>79</v>
      </c>
      <c r="AF396">
        <v>79</v>
      </c>
      <c r="AG396">
        <v>83</v>
      </c>
      <c r="AH396">
        <v>66.5</v>
      </c>
      <c r="AI396">
        <v>80</v>
      </c>
      <c r="AJ396">
        <v>2870885</v>
      </c>
      <c r="AK396">
        <v>26770.69</v>
      </c>
      <c r="AL396" s="206"/>
    </row>
    <row r="397" spans="2:38" x14ac:dyDescent="0.25">
      <c r="B397" s="160" t="s">
        <v>1581</v>
      </c>
      <c r="C397" s="108" t="s">
        <v>1580</v>
      </c>
      <c r="D397" s="108" t="s">
        <v>3126</v>
      </c>
      <c r="E397" s="108" t="s">
        <v>3127</v>
      </c>
      <c r="F397" s="108" t="s">
        <v>3128</v>
      </c>
      <c r="G397" s="160" t="s">
        <v>161</v>
      </c>
      <c r="H397" s="109">
        <v>1</v>
      </c>
      <c r="I397" s="109">
        <v>1</v>
      </c>
      <c r="J397" s="109">
        <v>1</v>
      </c>
      <c r="K397" s="109">
        <v>3</v>
      </c>
      <c r="L397">
        <v>113553</v>
      </c>
      <c r="M397">
        <v>113553</v>
      </c>
      <c r="N397">
        <v>531234</v>
      </c>
      <c r="O397">
        <v>531234</v>
      </c>
      <c r="P397">
        <v>1074532</v>
      </c>
      <c r="Q397">
        <v>243263.02</v>
      </c>
      <c r="R397">
        <v>0</v>
      </c>
      <c r="S397">
        <v>0</v>
      </c>
      <c r="T397">
        <v>83515</v>
      </c>
      <c r="U397">
        <v>23554</v>
      </c>
      <c r="V397">
        <v>59653</v>
      </c>
      <c r="W397">
        <v>19577</v>
      </c>
      <c r="X397">
        <v>11931</v>
      </c>
      <c r="Y397">
        <v>3977</v>
      </c>
      <c r="Z397">
        <v>11931</v>
      </c>
      <c r="AA397">
        <v>0</v>
      </c>
      <c r="AB397">
        <v>0</v>
      </c>
      <c r="AC397">
        <v>0</v>
      </c>
      <c r="AD397">
        <v>48.5</v>
      </c>
      <c r="AE397">
        <v>48.5</v>
      </c>
      <c r="AF397">
        <v>48.5</v>
      </c>
      <c r="AG397">
        <v>63.94</v>
      </c>
      <c r="AH397">
        <v>59.75</v>
      </c>
      <c r="AI397">
        <v>60.13</v>
      </c>
      <c r="AJ397">
        <v>214906.4</v>
      </c>
      <c r="AK397">
        <v>74934.240000000005</v>
      </c>
      <c r="AL397" s="206"/>
    </row>
    <row r="398" spans="2:38" x14ac:dyDescent="0.25">
      <c r="B398" s="160" t="s">
        <v>1575</v>
      </c>
      <c r="C398" s="108" t="s">
        <v>1574</v>
      </c>
      <c r="D398" s="108" t="s">
        <v>3129</v>
      </c>
      <c r="E398" s="108" t="s">
        <v>3130</v>
      </c>
      <c r="F398" s="108" t="s">
        <v>3131</v>
      </c>
      <c r="G398" s="160" t="s">
        <v>161</v>
      </c>
      <c r="H398" s="109">
        <v>1</v>
      </c>
      <c r="I398" s="109">
        <v>1</v>
      </c>
      <c r="J398" s="109">
        <v>1</v>
      </c>
      <c r="K398" s="109">
        <v>3</v>
      </c>
      <c r="L398">
        <v>527490</v>
      </c>
      <c r="M398">
        <v>527490</v>
      </c>
      <c r="N398">
        <v>2564936</v>
      </c>
      <c r="O398">
        <v>2564936</v>
      </c>
      <c r="P398">
        <v>5188124</v>
      </c>
      <c r="Q398">
        <v>278527.84000000003</v>
      </c>
      <c r="R398">
        <v>0</v>
      </c>
      <c r="S398">
        <v>0</v>
      </c>
      <c r="T398">
        <v>403234</v>
      </c>
      <c r="U398">
        <v>0</v>
      </c>
      <c r="V398">
        <v>288024</v>
      </c>
      <c r="W398">
        <v>0</v>
      </c>
      <c r="X398">
        <v>57605</v>
      </c>
      <c r="Y398">
        <v>0</v>
      </c>
      <c r="Z398">
        <v>57605</v>
      </c>
      <c r="AA398">
        <v>0</v>
      </c>
      <c r="AB398">
        <v>0</v>
      </c>
      <c r="AC398">
        <v>0</v>
      </c>
      <c r="AD398">
        <v>48</v>
      </c>
      <c r="AE398">
        <v>59</v>
      </c>
      <c r="AF398">
        <v>59</v>
      </c>
      <c r="AG398">
        <v>59</v>
      </c>
      <c r="AH398">
        <v>62</v>
      </c>
      <c r="AI398">
        <v>68</v>
      </c>
      <c r="AJ398">
        <v>1037625</v>
      </c>
      <c r="AK398">
        <v>0</v>
      </c>
      <c r="AL398" s="206"/>
    </row>
    <row r="399" spans="2:38" x14ac:dyDescent="0.25">
      <c r="B399" s="160" t="s">
        <v>1007</v>
      </c>
      <c r="C399" s="108" t="s">
        <v>1006</v>
      </c>
      <c r="D399" s="108" t="s">
        <v>3132</v>
      </c>
      <c r="E399" s="108" t="s">
        <v>3133</v>
      </c>
      <c r="F399" s="108" t="s">
        <v>3134</v>
      </c>
      <c r="G399" s="160" t="s">
        <v>167</v>
      </c>
      <c r="H399" s="109">
        <v>1</v>
      </c>
      <c r="I399" s="109">
        <v>1</v>
      </c>
      <c r="J399" s="109">
        <v>1</v>
      </c>
      <c r="K399" s="109">
        <v>3</v>
      </c>
      <c r="L399">
        <v>289283</v>
      </c>
      <c r="M399">
        <v>289283</v>
      </c>
      <c r="N399">
        <v>1285703</v>
      </c>
      <c r="O399">
        <v>1285703</v>
      </c>
      <c r="P399">
        <v>2600605</v>
      </c>
      <c r="Q399">
        <v>361904.66</v>
      </c>
      <c r="R399">
        <v>30089</v>
      </c>
      <c r="S399">
        <v>30089</v>
      </c>
      <c r="T399">
        <v>202126</v>
      </c>
      <c r="U399">
        <v>117332.26</v>
      </c>
      <c r="V399">
        <v>144376</v>
      </c>
      <c r="W399">
        <v>88457.26</v>
      </c>
      <c r="X399">
        <v>28875</v>
      </c>
      <c r="Y399">
        <v>0</v>
      </c>
      <c r="Z399">
        <v>28875</v>
      </c>
      <c r="AA399">
        <v>28875</v>
      </c>
      <c r="AB399">
        <v>0</v>
      </c>
      <c r="AC399">
        <v>0</v>
      </c>
      <c r="AD399">
        <v>100</v>
      </c>
      <c r="AE399">
        <v>99</v>
      </c>
      <c r="AF399">
        <v>99</v>
      </c>
      <c r="AG399">
        <v>99</v>
      </c>
      <c r="AH399">
        <v>97</v>
      </c>
      <c r="AI399">
        <v>99</v>
      </c>
      <c r="AJ399">
        <v>520121</v>
      </c>
      <c r="AK399">
        <v>117332.26</v>
      </c>
      <c r="AL399" s="206"/>
    </row>
    <row r="400" spans="2:38" x14ac:dyDescent="0.25">
      <c r="B400" s="160" t="s">
        <v>775</v>
      </c>
      <c r="C400" s="108" t="s">
        <v>774</v>
      </c>
      <c r="D400" s="108" t="s">
        <v>3135</v>
      </c>
      <c r="E400" s="108" t="s">
        <v>3136</v>
      </c>
      <c r="F400" s="108" t="s">
        <v>3137</v>
      </c>
      <c r="G400" s="160" t="s">
        <v>167</v>
      </c>
      <c r="H400" s="109">
        <v>1</v>
      </c>
      <c r="I400" s="109">
        <v>1</v>
      </c>
      <c r="J400" s="109">
        <v>1</v>
      </c>
      <c r="K400" s="109">
        <v>3</v>
      </c>
      <c r="L400">
        <v>210401</v>
      </c>
      <c r="M400">
        <v>210401</v>
      </c>
      <c r="N400">
        <v>935112</v>
      </c>
      <c r="O400">
        <v>935112</v>
      </c>
      <c r="P400">
        <v>1891462</v>
      </c>
      <c r="Q400">
        <v>0</v>
      </c>
      <c r="R400">
        <v>58801</v>
      </c>
      <c r="S400">
        <v>58801</v>
      </c>
      <c r="T400">
        <v>147009</v>
      </c>
      <c r="U400">
        <v>7790.44</v>
      </c>
      <c r="V400">
        <v>105007</v>
      </c>
      <c r="W400">
        <v>0</v>
      </c>
      <c r="X400">
        <v>21001</v>
      </c>
      <c r="Y400">
        <v>0</v>
      </c>
      <c r="Z400">
        <v>21001</v>
      </c>
      <c r="AA400">
        <v>7790.44</v>
      </c>
      <c r="AB400">
        <v>0</v>
      </c>
      <c r="AC400">
        <v>0</v>
      </c>
      <c r="AD400">
        <v>155.54</v>
      </c>
      <c r="AE400">
        <v>163</v>
      </c>
      <c r="AF400">
        <v>163</v>
      </c>
      <c r="AG400">
        <v>158</v>
      </c>
      <c r="AH400">
        <v>161.6</v>
      </c>
      <c r="AI400">
        <v>156.41999999999999</v>
      </c>
      <c r="AJ400">
        <v>378300</v>
      </c>
      <c r="AK400">
        <v>0</v>
      </c>
      <c r="AL400" s="206"/>
    </row>
    <row r="401" spans="2:38" x14ac:dyDescent="0.25">
      <c r="B401" s="160" t="s">
        <v>965</v>
      </c>
      <c r="C401" s="108" t="s">
        <v>964</v>
      </c>
      <c r="D401" s="108" t="s">
        <v>3138</v>
      </c>
      <c r="E401" s="108" t="s">
        <v>3139</v>
      </c>
      <c r="F401" s="108" t="s">
        <v>3140</v>
      </c>
      <c r="G401" s="160" t="s">
        <v>167</v>
      </c>
      <c r="H401" s="109">
        <v>1</v>
      </c>
      <c r="I401" s="109">
        <v>1</v>
      </c>
      <c r="J401" s="109">
        <v>1</v>
      </c>
      <c r="K401" s="109">
        <v>3</v>
      </c>
      <c r="L401">
        <v>365894</v>
      </c>
      <c r="M401">
        <v>365894</v>
      </c>
      <c r="N401">
        <v>1839678</v>
      </c>
      <c r="O401">
        <v>950681.11</v>
      </c>
      <c r="P401">
        <v>3721136</v>
      </c>
      <c r="Q401">
        <v>993562.54</v>
      </c>
      <c r="R401">
        <v>111962</v>
      </c>
      <c r="S401">
        <v>111962</v>
      </c>
      <c r="T401">
        <v>289217</v>
      </c>
      <c r="U401">
        <v>120787.32</v>
      </c>
      <c r="V401">
        <v>206583</v>
      </c>
      <c r="W401">
        <v>102785</v>
      </c>
      <c r="X401">
        <v>41317</v>
      </c>
      <c r="Y401">
        <v>4201.17</v>
      </c>
      <c r="Z401">
        <v>41317</v>
      </c>
      <c r="AA401">
        <v>13801.15</v>
      </c>
      <c r="AB401">
        <v>0</v>
      </c>
      <c r="AC401">
        <v>0</v>
      </c>
      <c r="AD401">
        <v>333.5</v>
      </c>
      <c r="AE401">
        <v>335.5</v>
      </c>
      <c r="AF401">
        <v>335.5</v>
      </c>
      <c r="AG401">
        <v>329.25</v>
      </c>
      <c r="AH401">
        <v>517.6</v>
      </c>
      <c r="AI401">
        <v>507</v>
      </c>
      <c r="AJ401">
        <v>1829134</v>
      </c>
      <c r="AK401">
        <v>120787.32</v>
      </c>
      <c r="AL401" s="206"/>
    </row>
    <row r="402" spans="2:38" x14ac:dyDescent="0.25">
      <c r="B402" s="160" t="s">
        <v>1305</v>
      </c>
      <c r="C402" s="108" t="s">
        <v>1304</v>
      </c>
      <c r="D402" s="108" t="s">
        <v>3141</v>
      </c>
      <c r="E402" s="108" t="s">
        <v>3142</v>
      </c>
      <c r="F402" s="108" t="s">
        <v>3143</v>
      </c>
      <c r="G402" s="160" t="s">
        <v>167</v>
      </c>
      <c r="H402" s="109">
        <v>1</v>
      </c>
      <c r="I402" s="109">
        <v>1</v>
      </c>
      <c r="J402" s="109">
        <v>1</v>
      </c>
      <c r="K402" s="109">
        <v>3</v>
      </c>
      <c r="L402">
        <v>248998</v>
      </c>
      <c r="M402">
        <v>248998</v>
      </c>
      <c r="N402">
        <v>1079490</v>
      </c>
      <c r="O402">
        <v>1079490</v>
      </c>
      <c r="P402">
        <v>2183496</v>
      </c>
      <c r="Q402">
        <v>583581.82999999996</v>
      </c>
      <c r="R402">
        <v>268325</v>
      </c>
      <c r="S402">
        <v>268325</v>
      </c>
      <c r="T402">
        <v>169708</v>
      </c>
      <c r="U402">
        <v>111522</v>
      </c>
      <c r="V402">
        <v>121220</v>
      </c>
      <c r="W402">
        <v>63034</v>
      </c>
      <c r="X402">
        <v>24244</v>
      </c>
      <c r="Y402">
        <v>24244</v>
      </c>
      <c r="Z402">
        <v>24244</v>
      </c>
      <c r="AA402">
        <v>24244</v>
      </c>
      <c r="AB402">
        <v>0</v>
      </c>
      <c r="AC402">
        <v>0</v>
      </c>
      <c r="AD402">
        <v>829.93</v>
      </c>
      <c r="AE402">
        <v>866.13</v>
      </c>
      <c r="AF402">
        <v>866.13</v>
      </c>
      <c r="AG402">
        <v>869.2</v>
      </c>
      <c r="AH402">
        <v>877.2</v>
      </c>
      <c r="AI402">
        <v>902.8</v>
      </c>
      <c r="AJ402">
        <v>1682703</v>
      </c>
      <c r="AK402">
        <v>63034</v>
      </c>
      <c r="AL402" s="206"/>
    </row>
    <row r="403" spans="2:38" x14ac:dyDescent="0.25">
      <c r="B403" s="160" t="s">
        <v>1307</v>
      </c>
      <c r="C403" s="108" t="s">
        <v>1306</v>
      </c>
      <c r="D403" s="108" t="s">
        <v>3144</v>
      </c>
      <c r="E403" s="108" t="s">
        <v>3145</v>
      </c>
      <c r="F403" s="108" t="s">
        <v>3146</v>
      </c>
      <c r="G403" s="160" t="s">
        <v>167</v>
      </c>
      <c r="H403" s="109">
        <v>1</v>
      </c>
      <c r="I403" s="109">
        <v>1</v>
      </c>
      <c r="J403" s="109">
        <v>1</v>
      </c>
      <c r="K403" s="109">
        <v>3</v>
      </c>
      <c r="L403">
        <v>79831</v>
      </c>
      <c r="M403">
        <v>79831</v>
      </c>
      <c r="N403">
        <v>322924</v>
      </c>
      <c r="O403">
        <v>126805</v>
      </c>
      <c r="P403">
        <v>653182</v>
      </c>
      <c r="Q403">
        <v>423823.5</v>
      </c>
      <c r="R403">
        <v>68533</v>
      </c>
      <c r="S403">
        <v>68533</v>
      </c>
      <c r="T403">
        <v>50766</v>
      </c>
      <c r="U403">
        <v>2274.7199999999998</v>
      </c>
      <c r="V403">
        <v>36262</v>
      </c>
      <c r="W403">
        <v>1924.22</v>
      </c>
      <c r="X403">
        <v>7252</v>
      </c>
      <c r="Y403">
        <v>350.5</v>
      </c>
      <c r="Z403">
        <v>7252</v>
      </c>
      <c r="AA403">
        <v>0</v>
      </c>
      <c r="AB403">
        <v>0</v>
      </c>
      <c r="AC403">
        <v>0</v>
      </c>
      <c r="AD403">
        <v>204.75</v>
      </c>
      <c r="AE403">
        <v>208</v>
      </c>
      <c r="AF403">
        <v>208</v>
      </c>
      <c r="AG403">
        <v>207</v>
      </c>
      <c r="AH403">
        <v>214.5</v>
      </c>
      <c r="AI403">
        <v>216.2</v>
      </c>
      <c r="AJ403">
        <v>479145</v>
      </c>
      <c r="AK403">
        <v>2274.7199999999998</v>
      </c>
      <c r="AL403" s="206"/>
    </row>
    <row r="404" spans="2:38" x14ac:dyDescent="0.25">
      <c r="B404" s="160" t="s">
        <v>1053</v>
      </c>
      <c r="C404" s="108" t="s">
        <v>1052</v>
      </c>
      <c r="D404" s="108" t="s">
        <v>3147</v>
      </c>
      <c r="E404" s="108" t="s">
        <v>3148</v>
      </c>
      <c r="F404" s="108" t="s">
        <v>3149</v>
      </c>
      <c r="G404" s="160" t="s">
        <v>167</v>
      </c>
      <c r="H404" s="109">
        <v>1</v>
      </c>
      <c r="I404" s="109">
        <v>1</v>
      </c>
      <c r="J404" s="109">
        <v>1</v>
      </c>
      <c r="K404" s="109">
        <v>3</v>
      </c>
      <c r="L404">
        <v>223885</v>
      </c>
      <c r="M404">
        <v>223885</v>
      </c>
      <c r="N404">
        <v>956494</v>
      </c>
      <c r="O404">
        <v>876809.63</v>
      </c>
      <c r="P404">
        <v>1934711</v>
      </c>
      <c r="Q404">
        <v>0</v>
      </c>
      <c r="R404">
        <v>48470</v>
      </c>
      <c r="S404">
        <v>48470</v>
      </c>
      <c r="T404">
        <v>150372</v>
      </c>
      <c r="U404">
        <v>0</v>
      </c>
      <c r="V404">
        <v>107408</v>
      </c>
      <c r="W404">
        <v>0</v>
      </c>
      <c r="X404">
        <v>21482</v>
      </c>
      <c r="Y404">
        <v>0</v>
      </c>
      <c r="Z404">
        <v>21482</v>
      </c>
      <c r="AA404">
        <v>0</v>
      </c>
      <c r="AB404">
        <v>0</v>
      </c>
      <c r="AC404">
        <v>0</v>
      </c>
      <c r="AD404">
        <v>118</v>
      </c>
      <c r="AE404">
        <v>126</v>
      </c>
      <c r="AF404">
        <v>126</v>
      </c>
      <c r="AG404">
        <v>126.5</v>
      </c>
      <c r="AH404">
        <v>127</v>
      </c>
      <c r="AI404">
        <v>133</v>
      </c>
      <c r="AJ404">
        <v>386942.2</v>
      </c>
      <c r="AK404">
        <v>0</v>
      </c>
      <c r="AL404" s="206"/>
    </row>
    <row r="405" spans="2:38" x14ac:dyDescent="0.25">
      <c r="B405" s="160" t="s">
        <v>1075</v>
      </c>
      <c r="C405" s="108" t="s">
        <v>1074</v>
      </c>
      <c r="D405" s="108" t="s">
        <v>3150</v>
      </c>
      <c r="E405" s="108" t="s">
        <v>3151</v>
      </c>
      <c r="F405" s="108" t="s">
        <v>3152</v>
      </c>
      <c r="G405" s="160" t="s">
        <v>164</v>
      </c>
      <c r="H405" s="109"/>
      <c r="I405" s="109"/>
      <c r="J405" s="109">
        <v>1</v>
      </c>
      <c r="K405" s="109">
        <v>1</v>
      </c>
      <c r="L405">
        <v>0</v>
      </c>
      <c r="M405">
        <v>0</v>
      </c>
      <c r="N405">
        <v>0</v>
      </c>
      <c r="O405">
        <v>0</v>
      </c>
      <c r="P405">
        <v>0</v>
      </c>
      <c r="Q405">
        <v>0</v>
      </c>
      <c r="R405">
        <v>0</v>
      </c>
      <c r="S405">
        <v>0</v>
      </c>
      <c r="T405">
        <v>1403379</v>
      </c>
      <c r="U405">
        <v>1266328.6499999999</v>
      </c>
      <c r="V405">
        <v>0</v>
      </c>
      <c r="W405">
        <v>0</v>
      </c>
      <c r="X405">
        <v>0</v>
      </c>
      <c r="Y405">
        <v>0</v>
      </c>
      <c r="Z405">
        <v>0</v>
      </c>
      <c r="AA405">
        <v>0</v>
      </c>
      <c r="AB405">
        <v>1403379</v>
      </c>
      <c r="AC405">
        <v>1266328.6499999999</v>
      </c>
      <c r="AD405">
        <v>167.5</v>
      </c>
      <c r="AE405">
        <v>176.5</v>
      </c>
      <c r="AF405">
        <v>176.5</v>
      </c>
      <c r="AG405">
        <v>178</v>
      </c>
      <c r="AH405">
        <v>164.5</v>
      </c>
      <c r="AI405">
        <v>187</v>
      </c>
      <c r="AJ405">
        <v>0</v>
      </c>
      <c r="AK405">
        <v>0</v>
      </c>
      <c r="AL405" s="206"/>
    </row>
    <row r="406" spans="2:38" x14ac:dyDescent="0.25">
      <c r="B406" s="160" t="s">
        <v>1055</v>
      </c>
      <c r="C406" s="108" t="s">
        <v>1054</v>
      </c>
      <c r="D406" s="108" t="s">
        <v>3153</v>
      </c>
      <c r="E406" s="108" t="s">
        <v>3154</v>
      </c>
      <c r="F406" s="108" t="s">
        <v>3155</v>
      </c>
      <c r="G406" s="160" t="s">
        <v>174</v>
      </c>
      <c r="H406" s="109"/>
      <c r="I406" s="109"/>
      <c r="J406" s="109">
        <v>1</v>
      </c>
      <c r="K406" s="109">
        <v>1</v>
      </c>
      <c r="L406">
        <v>0</v>
      </c>
      <c r="M406">
        <v>0</v>
      </c>
      <c r="N406">
        <v>0</v>
      </c>
      <c r="O406">
        <v>0</v>
      </c>
      <c r="P406">
        <v>0</v>
      </c>
      <c r="Q406">
        <v>0</v>
      </c>
      <c r="R406">
        <v>0</v>
      </c>
      <c r="S406">
        <v>0</v>
      </c>
      <c r="T406">
        <v>223873</v>
      </c>
      <c r="U406">
        <v>0</v>
      </c>
      <c r="V406">
        <v>0</v>
      </c>
      <c r="W406">
        <v>0</v>
      </c>
      <c r="X406">
        <v>0</v>
      </c>
      <c r="Y406">
        <v>0</v>
      </c>
      <c r="Z406">
        <v>0</v>
      </c>
      <c r="AA406">
        <v>0</v>
      </c>
      <c r="AB406">
        <v>223873</v>
      </c>
      <c r="AC406">
        <v>0</v>
      </c>
      <c r="AD406">
        <v>11.5</v>
      </c>
      <c r="AE406">
        <v>11.5</v>
      </c>
      <c r="AF406">
        <v>11.5</v>
      </c>
      <c r="AG406">
        <v>11.5</v>
      </c>
      <c r="AH406">
        <v>10.5</v>
      </c>
      <c r="AI406">
        <v>12.5</v>
      </c>
      <c r="AJ406">
        <v>0</v>
      </c>
      <c r="AK406">
        <v>0</v>
      </c>
      <c r="AL406" s="206"/>
    </row>
    <row r="407" spans="2:38" x14ac:dyDescent="0.25">
      <c r="B407" s="160" t="s">
        <v>1648</v>
      </c>
      <c r="C407" s="108" t="s">
        <v>1647</v>
      </c>
      <c r="D407" s="108" t="s">
        <v>3156</v>
      </c>
      <c r="E407" s="108" t="s">
        <v>3157</v>
      </c>
      <c r="F407" s="108" t="s">
        <v>3158</v>
      </c>
      <c r="G407" s="160" t="s">
        <v>167</v>
      </c>
      <c r="H407" s="109">
        <v>1</v>
      </c>
      <c r="I407" s="109">
        <v>1</v>
      </c>
      <c r="J407" s="109">
        <v>1</v>
      </c>
      <c r="K407" s="109">
        <v>3</v>
      </c>
      <c r="L407">
        <v>341490</v>
      </c>
      <c r="M407">
        <v>341490</v>
      </c>
      <c r="N407">
        <v>1517732</v>
      </c>
      <c r="O407">
        <v>1187066.17</v>
      </c>
      <c r="P407">
        <v>3069932</v>
      </c>
      <c r="Q407">
        <v>306450</v>
      </c>
      <c r="R407">
        <v>29562</v>
      </c>
      <c r="S407">
        <v>29562</v>
      </c>
      <c r="T407">
        <v>238602</v>
      </c>
      <c r="U407">
        <v>118108</v>
      </c>
      <c r="V407">
        <v>170430</v>
      </c>
      <c r="W407">
        <v>102034</v>
      </c>
      <c r="X407">
        <v>34086</v>
      </c>
      <c r="Y407">
        <v>2799</v>
      </c>
      <c r="Z407">
        <v>34086</v>
      </c>
      <c r="AA407">
        <v>13275</v>
      </c>
      <c r="AB407">
        <v>0</v>
      </c>
      <c r="AC407">
        <v>0</v>
      </c>
      <c r="AD407">
        <v>110.5</v>
      </c>
      <c r="AE407">
        <v>111.5</v>
      </c>
      <c r="AF407">
        <v>111.5</v>
      </c>
      <c r="AG407">
        <v>106</v>
      </c>
      <c r="AH407">
        <v>106.5</v>
      </c>
      <c r="AI407">
        <v>108</v>
      </c>
      <c r="AJ407">
        <v>613987</v>
      </c>
      <c r="AK407">
        <v>0</v>
      </c>
      <c r="AL407" s="206"/>
    </row>
    <row r="408" spans="2:38" x14ac:dyDescent="0.25">
      <c r="B408" s="160" t="s">
        <v>237</v>
      </c>
      <c r="C408" s="108" t="s">
        <v>236</v>
      </c>
      <c r="D408" s="108" t="s">
        <v>3159</v>
      </c>
      <c r="E408" s="108" t="s">
        <v>3160</v>
      </c>
      <c r="F408" s="108" t="s">
        <v>3161</v>
      </c>
      <c r="G408" s="160" t="s">
        <v>161</v>
      </c>
      <c r="H408" s="109">
        <v>1</v>
      </c>
      <c r="I408" s="109">
        <v>1</v>
      </c>
      <c r="J408" s="109">
        <v>1</v>
      </c>
      <c r="K408" s="109">
        <v>3</v>
      </c>
      <c r="L408">
        <v>144190</v>
      </c>
      <c r="M408">
        <v>144190</v>
      </c>
      <c r="N408">
        <v>706537</v>
      </c>
      <c r="O408">
        <v>338859.01</v>
      </c>
      <c r="P408">
        <v>1429121</v>
      </c>
      <c r="Q408">
        <v>295987.94</v>
      </c>
      <c r="R408">
        <v>0</v>
      </c>
      <c r="S408">
        <v>0</v>
      </c>
      <c r="T408">
        <v>111075</v>
      </c>
      <c r="U408">
        <v>0</v>
      </c>
      <c r="V408">
        <v>79339</v>
      </c>
      <c r="W408">
        <v>0</v>
      </c>
      <c r="X408">
        <v>15868</v>
      </c>
      <c r="Y408">
        <v>0</v>
      </c>
      <c r="Z408">
        <v>15868</v>
      </c>
      <c r="AA408">
        <v>0</v>
      </c>
      <c r="AB408">
        <v>0</v>
      </c>
      <c r="AC408">
        <v>0</v>
      </c>
      <c r="AD408">
        <v>34</v>
      </c>
      <c r="AE408">
        <v>25</v>
      </c>
      <c r="AF408">
        <v>25</v>
      </c>
      <c r="AG408">
        <v>26</v>
      </c>
      <c r="AH408">
        <v>25</v>
      </c>
      <c r="AI408">
        <v>20</v>
      </c>
      <c r="AJ408">
        <v>285824.2</v>
      </c>
      <c r="AK408">
        <v>105914.37</v>
      </c>
      <c r="AL408" s="206"/>
    </row>
    <row r="409" spans="2:38" x14ac:dyDescent="0.25">
      <c r="B409" s="160" t="s">
        <v>851</v>
      </c>
      <c r="C409" s="108" t="s">
        <v>850</v>
      </c>
      <c r="D409" s="108" t="s">
        <v>3162</v>
      </c>
      <c r="E409" s="108" t="s">
        <v>3163</v>
      </c>
      <c r="F409" s="108" t="s">
        <v>3164</v>
      </c>
      <c r="G409" s="160" t="s">
        <v>167</v>
      </c>
      <c r="H409" s="109">
        <v>1</v>
      </c>
      <c r="I409" s="109">
        <v>1</v>
      </c>
      <c r="J409" s="109">
        <v>1</v>
      </c>
      <c r="K409" s="109">
        <v>3</v>
      </c>
      <c r="L409">
        <v>381370</v>
      </c>
      <c r="M409">
        <v>381370</v>
      </c>
      <c r="N409">
        <v>1520666</v>
      </c>
      <c r="O409">
        <v>1274554.2</v>
      </c>
      <c r="P409">
        <v>3075868</v>
      </c>
      <c r="Q409">
        <v>735841.44</v>
      </c>
      <c r="R409">
        <v>90936</v>
      </c>
      <c r="S409">
        <v>90936</v>
      </c>
      <c r="T409">
        <v>283197</v>
      </c>
      <c r="U409">
        <v>99450.35</v>
      </c>
      <c r="V409">
        <v>170760</v>
      </c>
      <c r="W409">
        <v>65298.35</v>
      </c>
      <c r="X409">
        <v>34152</v>
      </c>
      <c r="Y409">
        <v>0</v>
      </c>
      <c r="Z409">
        <v>34152</v>
      </c>
      <c r="AA409">
        <v>34152</v>
      </c>
      <c r="AB409">
        <v>44133</v>
      </c>
      <c r="AC409">
        <v>0</v>
      </c>
      <c r="AD409">
        <v>240.1</v>
      </c>
      <c r="AE409">
        <v>243.1</v>
      </c>
      <c r="AF409">
        <v>243.1</v>
      </c>
      <c r="AG409">
        <v>234.5</v>
      </c>
      <c r="AH409">
        <v>238.5</v>
      </c>
      <c r="AI409">
        <v>239.5</v>
      </c>
      <c r="AJ409">
        <v>1305415</v>
      </c>
      <c r="AK409">
        <v>65053.91</v>
      </c>
      <c r="AL409" s="206"/>
    </row>
    <row r="410" spans="2:38" x14ac:dyDescent="0.25">
      <c r="B410" s="160" t="s">
        <v>853</v>
      </c>
      <c r="C410" s="108" t="s">
        <v>852</v>
      </c>
      <c r="D410" s="108" t="s">
        <v>3165</v>
      </c>
      <c r="E410" s="108" t="s">
        <v>3166</v>
      </c>
      <c r="F410" s="108" t="s">
        <v>3167</v>
      </c>
      <c r="G410" s="160" t="s">
        <v>167</v>
      </c>
      <c r="H410" s="109">
        <v>1</v>
      </c>
      <c r="I410" s="109">
        <v>1</v>
      </c>
      <c r="J410" s="109">
        <v>1</v>
      </c>
      <c r="K410" s="109">
        <v>3</v>
      </c>
      <c r="L410">
        <v>465295</v>
      </c>
      <c r="M410">
        <v>465295</v>
      </c>
      <c r="N410">
        <v>1778133</v>
      </c>
      <c r="O410">
        <v>849017.8</v>
      </c>
      <c r="P410">
        <v>3596649</v>
      </c>
      <c r="Q410">
        <v>1702837.37</v>
      </c>
      <c r="R410">
        <v>172453</v>
      </c>
      <c r="S410">
        <v>172453</v>
      </c>
      <c r="T410">
        <v>279540</v>
      </c>
      <c r="U410">
        <v>88551.96</v>
      </c>
      <c r="V410">
        <v>199672</v>
      </c>
      <c r="W410">
        <v>67691.839999999997</v>
      </c>
      <c r="X410">
        <v>39934</v>
      </c>
      <c r="Y410">
        <v>14925.76</v>
      </c>
      <c r="Z410">
        <v>39934</v>
      </c>
      <c r="AA410">
        <v>5934.36</v>
      </c>
      <c r="AB410">
        <v>0</v>
      </c>
      <c r="AC410">
        <v>0</v>
      </c>
      <c r="AD410">
        <v>486.45</v>
      </c>
      <c r="AE410">
        <v>488.9</v>
      </c>
      <c r="AF410">
        <v>488.9</v>
      </c>
      <c r="AG410">
        <v>512.9</v>
      </c>
      <c r="AH410">
        <v>484.4</v>
      </c>
      <c r="AI410">
        <v>480.65</v>
      </c>
      <c r="AJ410">
        <v>1614030.46</v>
      </c>
      <c r="AK410">
        <v>777827.33</v>
      </c>
      <c r="AL410" s="206"/>
    </row>
    <row r="411" spans="2:38" x14ac:dyDescent="0.25">
      <c r="B411" s="160" t="s">
        <v>1533</v>
      </c>
      <c r="C411" s="108" t="s">
        <v>1532</v>
      </c>
      <c r="D411" s="108" t="s">
        <v>3168</v>
      </c>
      <c r="E411" s="108" t="s">
        <v>3169</v>
      </c>
      <c r="F411" s="108" t="s">
        <v>3170</v>
      </c>
      <c r="G411" s="160" t="s">
        <v>161</v>
      </c>
      <c r="H411" s="109">
        <v>1</v>
      </c>
      <c r="I411" s="109">
        <v>1</v>
      </c>
      <c r="J411" s="109">
        <v>1</v>
      </c>
      <c r="K411" s="109">
        <v>3</v>
      </c>
      <c r="L411">
        <v>859056</v>
      </c>
      <c r="M411">
        <v>859056</v>
      </c>
      <c r="N411">
        <v>5129869</v>
      </c>
      <c r="O411">
        <v>1124727.76</v>
      </c>
      <c r="P411">
        <v>10376241</v>
      </c>
      <c r="Q411">
        <v>1174263.49</v>
      </c>
      <c r="R411">
        <v>0</v>
      </c>
      <c r="S411">
        <v>0</v>
      </c>
      <c r="T411">
        <v>806468</v>
      </c>
      <c r="U411">
        <v>0</v>
      </c>
      <c r="V411">
        <v>576048</v>
      </c>
      <c r="W411">
        <v>0</v>
      </c>
      <c r="X411">
        <v>115210</v>
      </c>
      <c r="Y411">
        <v>0</v>
      </c>
      <c r="Z411">
        <v>115210</v>
      </c>
      <c r="AA411">
        <v>0</v>
      </c>
      <c r="AB411">
        <v>0</v>
      </c>
      <c r="AC411">
        <v>0</v>
      </c>
      <c r="AD411">
        <v>91.1</v>
      </c>
      <c r="AE411">
        <v>101.6</v>
      </c>
      <c r="AF411">
        <v>101.6</v>
      </c>
      <c r="AG411">
        <v>114.6</v>
      </c>
      <c r="AH411">
        <v>117.6</v>
      </c>
      <c r="AI411">
        <v>117.6</v>
      </c>
      <c r="AJ411">
        <v>4500000</v>
      </c>
      <c r="AK411">
        <v>946338.42</v>
      </c>
      <c r="AL411" s="206"/>
    </row>
    <row r="412" spans="2:38" x14ac:dyDescent="0.25">
      <c r="B412" s="160" t="s">
        <v>1636</v>
      </c>
      <c r="C412" s="108" t="s">
        <v>1635</v>
      </c>
      <c r="D412" s="108" t="s">
        <v>3171</v>
      </c>
      <c r="E412" s="108" t="s">
        <v>3172</v>
      </c>
      <c r="F412" s="108" t="s">
        <v>4379</v>
      </c>
      <c r="G412" s="160" t="s">
        <v>167</v>
      </c>
      <c r="H412" s="109">
        <v>1</v>
      </c>
      <c r="I412" s="109">
        <v>1</v>
      </c>
      <c r="J412" s="109">
        <v>1</v>
      </c>
      <c r="K412" s="109">
        <v>3</v>
      </c>
      <c r="L412">
        <v>613259</v>
      </c>
      <c r="M412">
        <v>607956.94999999995</v>
      </c>
      <c r="N412">
        <v>2532418</v>
      </c>
      <c r="O412">
        <v>924719.25</v>
      </c>
      <c r="P412">
        <v>5122349</v>
      </c>
      <c r="Q412">
        <v>1925374.19</v>
      </c>
      <c r="R412">
        <v>34020</v>
      </c>
      <c r="S412">
        <v>34020</v>
      </c>
      <c r="T412">
        <v>436860</v>
      </c>
      <c r="U412">
        <v>91785.26</v>
      </c>
      <c r="V412">
        <v>284373</v>
      </c>
      <c r="W412">
        <v>52767.73</v>
      </c>
      <c r="X412">
        <v>56875</v>
      </c>
      <c r="Y412">
        <v>23097.53</v>
      </c>
      <c r="Z412">
        <v>56875</v>
      </c>
      <c r="AA412">
        <v>15920</v>
      </c>
      <c r="AB412">
        <v>38737</v>
      </c>
      <c r="AC412">
        <v>0</v>
      </c>
      <c r="AD412">
        <v>121</v>
      </c>
      <c r="AE412">
        <v>125</v>
      </c>
      <c r="AF412">
        <v>125</v>
      </c>
      <c r="AG412">
        <v>121</v>
      </c>
      <c r="AH412">
        <v>129</v>
      </c>
      <c r="AI412">
        <v>131</v>
      </c>
      <c r="AJ412">
        <v>1024469.8</v>
      </c>
      <c r="AK412">
        <v>16220.47</v>
      </c>
      <c r="AL412" s="206"/>
    </row>
    <row r="413" spans="2:38" x14ac:dyDescent="0.25">
      <c r="B413" s="160" t="s">
        <v>1449</v>
      </c>
      <c r="C413" s="108" t="s">
        <v>1448</v>
      </c>
      <c r="D413" s="108" t="s">
        <v>3173</v>
      </c>
      <c r="E413" s="108" t="s">
        <v>3174</v>
      </c>
      <c r="F413" s="108" t="s">
        <v>3175</v>
      </c>
      <c r="G413" s="160" t="s">
        <v>161</v>
      </c>
      <c r="H413" s="109">
        <v>1</v>
      </c>
      <c r="I413" s="109">
        <v>1</v>
      </c>
      <c r="J413" s="109">
        <v>1</v>
      </c>
      <c r="K413" s="109">
        <v>3</v>
      </c>
      <c r="L413">
        <v>580240</v>
      </c>
      <c r="M413">
        <v>580240</v>
      </c>
      <c r="N413">
        <v>3303326</v>
      </c>
      <c r="O413">
        <v>2516251.2599999998</v>
      </c>
      <c r="P413">
        <v>6681673</v>
      </c>
      <c r="Q413">
        <v>2027498.38</v>
      </c>
      <c r="R413">
        <v>0</v>
      </c>
      <c r="S413">
        <v>0</v>
      </c>
      <c r="T413">
        <v>518376</v>
      </c>
      <c r="U413">
        <v>0</v>
      </c>
      <c r="V413">
        <v>370000</v>
      </c>
      <c r="W413">
        <v>0</v>
      </c>
      <c r="X413">
        <v>74188</v>
      </c>
      <c r="Y413">
        <v>0</v>
      </c>
      <c r="Z413">
        <v>74188</v>
      </c>
      <c r="AA413">
        <v>0</v>
      </c>
      <c r="AB413">
        <v>0</v>
      </c>
      <c r="AC413">
        <v>0</v>
      </c>
      <c r="AD413">
        <v>58.5</v>
      </c>
      <c r="AE413">
        <v>74.5</v>
      </c>
      <c r="AF413">
        <v>74.5</v>
      </c>
      <c r="AG413">
        <v>80.5</v>
      </c>
      <c r="AH413">
        <v>81.5</v>
      </c>
      <c r="AI413">
        <v>89</v>
      </c>
      <c r="AJ413">
        <v>1336335</v>
      </c>
      <c r="AK413">
        <v>0</v>
      </c>
      <c r="AL413" s="206"/>
    </row>
    <row r="414" spans="2:38" x14ac:dyDescent="0.25">
      <c r="B414" s="160" t="s">
        <v>1403</v>
      </c>
      <c r="C414" s="108" t="s">
        <v>1402</v>
      </c>
      <c r="D414" s="108" t="s">
        <v>3176</v>
      </c>
      <c r="E414" s="108" t="s">
        <v>3177</v>
      </c>
      <c r="F414" s="108" t="s">
        <v>3178</v>
      </c>
      <c r="G414" s="160" t="s">
        <v>167</v>
      </c>
      <c r="H414" s="109">
        <v>1</v>
      </c>
      <c r="I414" s="109">
        <v>1</v>
      </c>
      <c r="J414" s="109">
        <v>1</v>
      </c>
      <c r="K414" s="109">
        <v>3</v>
      </c>
      <c r="L414">
        <v>239409</v>
      </c>
      <c r="M414">
        <v>239409</v>
      </c>
      <c r="N414">
        <v>914904</v>
      </c>
      <c r="O414">
        <v>550975.28</v>
      </c>
      <c r="P414">
        <v>1850587</v>
      </c>
      <c r="Q414">
        <v>758730.71</v>
      </c>
      <c r="R414">
        <v>104692</v>
      </c>
      <c r="S414">
        <v>104692</v>
      </c>
      <c r="T414">
        <v>143831</v>
      </c>
      <c r="U414">
        <v>23513.13</v>
      </c>
      <c r="V414">
        <v>102737</v>
      </c>
      <c r="W414">
        <v>23513.13</v>
      </c>
      <c r="X414">
        <v>20547</v>
      </c>
      <c r="Y414">
        <v>0</v>
      </c>
      <c r="Z414">
        <v>20547</v>
      </c>
      <c r="AA414">
        <v>0</v>
      </c>
      <c r="AB414">
        <v>0</v>
      </c>
      <c r="AC414">
        <v>0</v>
      </c>
      <c r="AD414">
        <v>327</v>
      </c>
      <c r="AE414">
        <v>332</v>
      </c>
      <c r="AF414">
        <v>332</v>
      </c>
      <c r="AG414">
        <v>327.10000000000002</v>
      </c>
      <c r="AH414">
        <v>346.75</v>
      </c>
      <c r="AI414">
        <v>350.9</v>
      </c>
      <c r="AJ414">
        <v>410435.16</v>
      </c>
      <c r="AK414">
        <v>80097.86</v>
      </c>
      <c r="AL414" s="206"/>
    </row>
    <row r="415" spans="2:38" x14ac:dyDescent="0.25">
      <c r="B415" s="160" t="s">
        <v>384</v>
      </c>
      <c r="C415" s="108" t="s">
        <v>383</v>
      </c>
      <c r="D415" s="108" t="s">
        <v>3179</v>
      </c>
      <c r="E415" s="108" t="s">
        <v>3180</v>
      </c>
      <c r="F415" s="108" t="s">
        <v>3181</v>
      </c>
      <c r="G415" s="160" t="s">
        <v>167</v>
      </c>
      <c r="H415" s="109">
        <v>1</v>
      </c>
      <c r="I415" s="109">
        <v>1</v>
      </c>
      <c r="J415" s="109">
        <v>1</v>
      </c>
      <c r="K415" s="109">
        <v>3</v>
      </c>
      <c r="L415">
        <v>142281</v>
      </c>
      <c r="M415">
        <v>142281</v>
      </c>
      <c r="N415">
        <v>543726</v>
      </c>
      <c r="O415">
        <v>543726</v>
      </c>
      <c r="P415">
        <v>1099801</v>
      </c>
      <c r="Q415">
        <v>832440.77</v>
      </c>
      <c r="R415">
        <v>98517</v>
      </c>
      <c r="S415">
        <v>98517</v>
      </c>
      <c r="T415">
        <v>85479</v>
      </c>
      <c r="U415">
        <v>0</v>
      </c>
      <c r="V415">
        <v>61057</v>
      </c>
      <c r="W415">
        <v>0</v>
      </c>
      <c r="X415">
        <v>12211</v>
      </c>
      <c r="Y415">
        <v>0</v>
      </c>
      <c r="Z415">
        <v>12211</v>
      </c>
      <c r="AA415">
        <v>0</v>
      </c>
      <c r="AB415">
        <v>0</v>
      </c>
      <c r="AC415">
        <v>0</v>
      </c>
      <c r="AD415">
        <v>235.5</v>
      </c>
      <c r="AE415">
        <v>242.2</v>
      </c>
      <c r="AF415">
        <v>242.2</v>
      </c>
      <c r="AG415">
        <v>237.5</v>
      </c>
      <c r="AH415">
        <v>243.5</v>
      </c>
      <c r="AI415">
        <v>258</v>
      </c>
      <c r="AJ415">
        <v>219960</v>
      </c>
      <c r="AK415">
        <v>98992.59</v>
      </c>
      <c r="AL415" s="206"/>
    </row>
    <row r="416" spans="2:38" x14ac:dyDescent="0.25">
      <c r="B416" s="160" t="s">
        <v>1781</v>
      </c>
      <c r="C416" s="108" t="s">
        <v>1780</v>
      </c>
      <c r="D416" s="108" t="s">
        <v>3182</v>
      </c>
      <c r="E416" s="108" t="s">
        <v>4358</v>
      </c>
      <c r="F416" s="108" t="s">
        <v>3183</v>
      </c>
      <c r="G416" s="160" t="s">
        <v>1720</v>
      </c>
      <c r="H416" s="109"/>
      <c r="I416" s="109"/>
      <c r="J416" s="109">
        <v>1</v>
      </c>
      <c r="K416" s="109">
        <v>1</v>
      </c>
      <c r="L416">
        <v>0</v>
      </c>
      <c r="M416">
        <v>0</v>
      </c>
      <c r="N416">
        <v>0</v>
      </c>
      <c r="O416">
        <v>0</v>
      </c>
      <c r="P416">
        <v>0</v>
      </c>
      <c r="Q416">
        <v>0</v>
      </c>
      <c r="R416">
        <v>0</v>
      </c>
      <c r="S416">
        <v>0</v>
      </c>
      <c r="T416">
        <v>552924</v>
      </c>
      <c r="U416">
        <v>0</v>
      </c>
      <c r="V416">
        <v>0</v>
      </c>
      <c r="W416">
        <v>0</v>
      </c>
      <c r="X416">
        <v>0</v>
      </c>
      <c r="Y416">
        <v>0</v>
      </c>
      <c r="Z416">
        <v>0</v>
      </c>
      <c r="AA416">
        <v>0</v>
      </c>
      <c r="AB416">
        <v>552924</v>
      </c>
      <c r="AC416">
        <v>0</v>
      </c>
      <c r="AD416">
        <v>104</v>
      </c>
      <c r="AE416">
        <v>108</v>
      </c>
      <c r="AF416">
        <v>128</v>
      </c>
      <c r="AG416">
        <v>129</v>
      </c>
      <c r="AH416">
        <v>111</v>
      </c>
      <c r="AI416">
        <v>104</v>
      </c>
      <c r="AJ416">
        <v>0</v>
      </c>
      <c r="AK416">
        <v>0</v>
      </c>
      <c r="AL416" s="206"/>
    </row>
    <row r="417" spans="2:38" x14ac:dyDescent="0.25">
      <c r="B417" s="160" t="s">
        <v>1501</v>
      </c>
      <c r="C417" s="108" t="s">
        <v>1500</v>
      </c>
      <c r="D417" s="108" t="s">
        <v>3184</v>
      </c>
      <c r="E417" s="108" t="s">
        <v>3185</v>
      </c>
      <c r="F417" s="108" t="s">
        <v>3186</v>
      </c>
      <c r="G417" s="160" t="s">
        <v>161</v>
      </c>
      <c r="H417" s="109">
        <v>1</v>
      </c>
      <c r="I417" s="109">
        <v>1</v>
      </c>
      <c r="J417" s="109">
        <v>1</v>
      </c>
      <c r="K417" s="109">
        <v>3</v>
      </c>
      <c r="L417">
        <v>943951</v>
      </c>
      <c r="M417">
        <v>943951</v>
      </c>
      <c r="N417">
        <v>4811874</v>
      </c>
      <c r="O417">
        <v>2404801.11</v>
      </c>
      <c r="P417">
        <v>9733029</v>
      </c>
      <c r="Q417">
        <v>315024.83</v>
      </c>
      <c r="R417">
        <v>0</v>
      </c>
      <c r="S417">
        <v>0</v>
      </c>
      <c r="T417">
        <v>756475</v>
      </c>
      <c r="U417">
        <v>0</v>
      </c>
      <c r="V417">
        <v>540339</v>
      </c>
      <c r="W417">
        <v>0</v>
      </c>
      <c r="X417">
        <v>108068</v>
      </c>
      <c r="Y417">
        <v>0</v>
      </c>
      <c r="Z417">
        <v>108068</v>
      </c>
      <c r="AA417">
        <v>0</v>
      </c>
      <c r="AB417">
        <v>0</v>
      </c>
      <c r="AC417">
        <v>0</v>
      </c>
      <c r="AD417">
        <v>105</v>
      </c>
      <c r="AE417">
        <v>108.32</v>
      </c>
      <c r="AF417">
        <v>108.32</v>
      </c>
      <c r="AG417">
        <v>112.66</v>
      </c>
      <c r="AH417">
        <v>113.04</v>
      </c>
      <c r="AI417">
        <v>120.72</v>
      </c>
      <c r="AJ417">
        <v>2101541</v>
      </c>
      <c r="AK417">
        <v>0</v>
      </c>
      <c r="AL417" s="206"/>
    </row>
    <row r="418" spans="2:38" x14ac:dyDescent="0.25">
      <c r="B418" s="160" t="s">
        <v>1499</v>
      </c>
      <c r="C418" s="108" t="s">
        <v>1498</v>
      </c>
      <c r="D418" s="108" t="s">
        <v>3187</v>
      </c>
      <c r="E418" s="108" t="s">
        <v>3188</v>
      </c>
      <c r="F418" s="108" t="s">
        <v>3189</v>
      </c>
      <c r="G418" s="160" t="s">
        <v>161</v>
      </c>
      <c r="H418" s="109">
        <v>1</v>
      </c>
      <c r="I418" s="109">
        <v>1</v>
      </c>
      <c r="J418" s="109">
        <v>1</v>
      </c>
      <c r="K418" s="109">
        <v>3</v>
      </c>
      <c r="L418">
        <v>695226</v>
      </c>
      <c r="M418">
        <v>695226</v>
      </c>
      <c r="N418">
        <v>4498353</v>
      </c>
      <c r="O418">
        <v>2599450.79</v>
      </c>
      <c r="P418">
        <v>9098866</v>
      </c>
      <c r="Q418">
        <v>0</v>
      </c>
      <c r="R418">
        <v>0</v>
      </c>
      <c r="S418">
        <v>0</v>
      </c>
      <c r="T418">
        <v>707187</v>
      </c>
      <c r="U418">
        <v>0</v>
      </c>
      <c r="V418">
        <v>505133</v>
      </c>
      <c r="W418">
        <v>0</v>
      </c>
      <c r="X418">
        <v>101027</v>
      </c>
      <c r="Y418">
        <v>0</v>
      </c>
      <c r="Z418">
        <v>101027</v>
      </c>
      <c r="AA418">
        <v>0</v>
      </c>
      <c r="AB418">
        <v>0</v>
      </c>
      <c r="AC418">
        <v>0</v>
      </c>
      <c r="AD418">
        <v>48</v>
      </c>
      <c r="AE418">
        <v>80.64</v>
      </c>
      <c r="AF418">
        <v>80.64</v>
      </c>
      <c r="AG418">
        <v>95.97</v>
      </c>
      <c r="AH418">
        <v>119.98</v>
      </c>
      <c r="AI418">
        <v>136.63999999999999</v>
      </c>
      <c r="AJ418">
        <v>1819773.2</v>
      </c>
      <c r="AK418">
        <v>0</v>
      </c>
      <c r="AL418" s="206"/>
    </row>
    <row r="419" spans="2:38" x14ac:dyDescent="0.25">
      <c r="B419" s="160" t="s">
        <v>1471</v>
      </c>
      <c r="C419" s="108" t="s">
        <v>1470</v>
      </c>
      <c r="D419" s="108" t="s">
        <v>3190</v>
      </c>
      <c r="E419" s="108" t="s">
        <v>3191</v>
      </c>
      <c r="F419" s="108" t="s">
        <v>3192</v>
      </c>
      <c r="G419" s="160" t="s">
        <v>161</v>
      </c>
      <c r="H419" s="109">
        <v>1</v>
      </c>
      <c r="I419" s="109">
        <v>1</v>
      </c>
      <c r="J419" s="109">
        <v>1</v>
      </c>
      <c r="K419" s="109">
        <v>3</v>
      </c>
      <c r="L419">
        <v>655549</v>
      </c>
      <c r="M419">
        <v>655549</v>
      </c>
      <c r="N419">
        <v>3468493</v>
      </c>
      <c r="O419">
        <v>1516536.98</v>
      </c>
      <c r="P419">
        <v>7015757</v>
      </c>
      <c r="Q419">
        <v>0</v>
      </c>
      <c r="R419">
        <v>0</v>
      </c>
      <c r="S419">
        <v>0</v>
      </c>
      <c r="T419">
        <v>545281</v>
      </c>
      <c r="U419">
        <v>0</v>
      </c>
      <c r="V419">
        <v>389487</v>
      </c>
      <c r="W419">
        <v>0</v>
      </c>
      <c r="X419">
        <v>77897</v>
      </c>
      <c r="Y419">
        <v>0</v>
      </c>
      <c r="Z419">
        <v>77897</v>
      </c>
      <c r="AA419">
        <v>0</v>
      </c>
      <c r="AB419">
        <v>0</v>
      </c>
      <c r="AC419">
        <v>0</v>
      </c>
      <c r="AD419">
        <v>0</v>
      </c>
      <c r="AE419">
        <v>62.64</v>
      </c>
      <c r="AF419">
        <v>62.64</v>
      </c>
      <c r="AG419">
        <v>70.97</v>
      </c>
      <c r="AH419">
        <v>79.98</v>
      </c>
      <c r="AI419">
        <v>94.64</v>
      </c>
      <c r="AJ419">
        <v>1403151.4</v>
      </c>
      <c r="AK419">
        <v>0</v>
      </c>
      <c r="AL419" s="206"/>
    </row>
    <row r="420" spans="2:38" x14ac:dyDescent="0.25">
      <c r="B420" s="160" t="s">
        <v>1429</v>
      </c>
      <c r="C420" s="108" t="s">
        <v>1428</v>
      </c>
      <c r="D420" s="108" t="s">
        <v>3193</v>
      </c>
      <c r="E420" s="108" t="s">
        <v>3194</v>
      </c>
      <c r="F420" s="108" t="s">
        <v>3195</v>
      </c>
      <c r="G420" s="160" t="s">
        <v>161</v>
      </c>
      <c r="H420" s="109">
        <v>1</v>
      </c>
      <c r="I420" s="109">
        <v>1</v>
      </c>
      <c r="J420" s="109">
        <v>1</v>
      </c>
      <c r="K420" s="109">
        <v>3</v>
      </c>
      <c r="L420">
        <v>412573</v>
      </c>
      <c r="M420">
        <v>412573</v>
      </c>
      <c r="N420">
        <v>2098583</v>
      </c>
      <c r="O420">
        <v>1428277</v>
      </c>
      <c r="P420">
        <v>4244826</v>
      </c>
      <c r="Q420">
        <v>0</v>
      </c>
      <c r="R420">
        <v>0</v>
      </c>
      <c r="S420">
        <v>0</v>
      </c>
      <c r="T420">
        <v>329918</v>
      </c>
      <c r="U420">
        <v>75045</v>
      </c>
      <c r="V420">
        <v>235656</v>
      </c>
      <c r="W420">
        <v>63205</v>
      </c>
      <c r="X420">
        <v>47131</v>
      </c>
      <c r="Y420">
        <v>0</v>
      </c>
      <c r="Z420">
        <v>47131</v>
      </c>
      <c r="AA420">
        <v>11840</v>
      </c>
      <c r="AB420">
        <v>0</v>
      </c>
      <c r="AC420">
        <v>0</v>
      </c>
      <c r="AD420">
        <v>45.9</v>
      </c>
      <c r="AE420">
        <v>46.28</v>
      </c>
      <c r="AF420">
        <v>46.28</v>
      </c>
      <c r="AG420">
        <v>54.06</v>
      </c>
      <c r="AH420">
        <v>52.25</v>
      </c>
      <c r="AI420">
        <v>55.9</v>
      </c>
      <c r="AJ420">
        <v>848966</v>
      </c>
      <c r="AK420">
        <v>0</v>
      </c>
      <c r="AL420" s="206"/>
    </row>
    <row r="421" spans="2:38" x14ac:dyDescent="0.25">
      <c r="B421" s="160" t="s">
        <v>1563</v>
      </c>
      <c r="C421" s="108" t="s">
        <v>1562</v>
      </c>
      <c r="D421" s="108" t="s">
        <v>3196</v>
      </c>
      <c r="E421" s="108" t="s">
        <v>3197</v>
      </c>
      <c r="F421" s="108" t="s">
        <v>3198</v>
      </c>
      <c r="G421" s="160" t="s">
        <v>161</v>
      </c>
      <c r="H421" s="109">
        <v>1</v>
      </c>
      <c r="I421" s="109">
        <v>1</v>
      </c>
      <c r="J421" s="109">
        <v>1</v>
      </c>
      <c r="K421" s="109">
        <v>3</v>
      </c>
      <c r="L421">
        <v>369244</v>
      </c>
      <c r="M421">
        <v>369244</v>
      </c>
      <c r="N421">
        <v>1739103</v>
      </c>
      <c r="O421">
        <v>1739103</v>
      </c>
      <c r="P421">
        <v>3517702</v>
      </c>
      <c r="Q421">
        <v>24870</v>
      </c>
      <c r="R421">
        <v>0</v>
      </c>
      <c r="S421">
        <v>0</v>
      </c>
      <c r="T421">
        <v>273405</v>
      </c>
      <c r="U421">
        <v>52020</v>
      </c>
      <c r="V421">
        <v>195289</v>
      </c>
      <c r="W421">
        <v>52020</v>
      </c>
      <c r="X421">
        <v>39058</v>
      </c>
      <c r="Y421">
        <v>0</v>
      </c>
      <c r="Z421">
        <v>39058</v>
      </c>
      <c r="AA421">
        <v>0</v>
      </c>
      <c r="AB421">
        <v>0</v>
      </c>
      <c r="AC421">
        <v>0</v>
      </c>
      <c r="AD421">
        <v>31.9</v>
      </c>
      <c r="AE421">
        <v>36.78</v>
      </c>
      <c r="AF421">
        <v>36.78</v>
      </c>
      <c r="AG421">
        <v>38.96</v>
      </c>
      <c r="AH421">
        <v>41.75</v>
      </c>
      <c r="AI421">
        <v>35.9</v>
      </c>
      <c r="AJ421">
        <v>703541</v>
      </c>
      <c r="AK421">
        <v>0</v>
      </c>
      <c r="AL421" s="206"/>
    </row>
    <row r="422" spans="2:38" x14ac:dyDescent="0.25">
      <c r="B422" s="160" t="s">
        <v>1577</v>
      </c>
      <c r="C422" s="108" t="s">
        <v>1576</v>
      </c>
      <c r="D422" s="108" t="s">
        <v>3199</v>
      </c>
      <c r="E422" s="108" t="s">
        <v>3200</v>
      </c>
      <c r="F422" s="108" t="s">
        <v>3201</v>
      </c>
      <c r="G422" s="160" t="s">
        <v>161</v>
      </c>
      <c r="H422" s="109">
        <v>1</v>
      </c>
      <c r="I422" s="109">
        <v>1</v>
      </c>
      <c r="J422" s="109">
        <v>1</v>
      </c>
      <c r="K422" s="109">
        <v>3</v>
      </c>
      <c r="L422">
        <v>527490</v>
      </c>
      <c r="M422">
        <v>527490</v>
      </c>
      <c r="N422">
        <v>2467780</v>
      </c>
      <c r="O422">
        <v>2068622</v>
      </c>
      <c r="P422">
        <v>4991604</v>
      </c>
      <c r="Q422">
        <v>0</v>
      </c>
      <c r="R422">
        <v>0</v>
      </c>
      <c r="S422">
        <v>0</v>
      </c>
      <c r="T422">
        <v>387959</v>
      </c>
      <c r="U422">
        <v>74521</v>
      </c>
      <c r="V422">
        <v>277113</v>
      </c>
      <c r="W422">
        <v>74521</v>
      </c>
      <c r="X422">
        <v>55423</v>
      </c>
      <c r="Y422">
        <v>0</v>
      </c>
      <c r="Z422">
        <v>55423</v>
      </c>
      <c r="AA422">
        <v>0</v>
      </c>
      <c r="AB422">
        <v>0</v>
      </c>
      <c r="AC422">
        <v>0</v>
      </c>
      <c r="AD422">
        <v>51.4</v>
      </c>
      <c r="AE422">
        <v>55.78</v>
      </c>
      <c r="AF422">
        <v>55.78</v>
      </c>
      <c r="AG422">
        <v>53.96</v>
      </c>
      <c r="AH422">
        <v>52.75</v>
      </c>
      <c r="AI422">
        <v>49.9</v>
      </c>
      <c r="AJ422">
        <v>998321</v>
      </c>
      <c r="AK422">
        <v>0</v>
      </c>
      <c r="AL422" s="206"/>
    </row>
    <row r="423" spans="2:38" x14ac:dyDescent="0.25">
      <c r="B423" s="160" t="s">
        <v>1473</v>
      </c>
      <c r="C423" s="108" t="s">
        <v>1472</v>
      </c>
      <c r="D423" s="108" t="s">
        <v>3202</v>
      </c>
      <c r="E423" s="108" t="s">
        <v>3203</v>
      </c>
      <c r="F423" s="108" t="s">
        <v>3204</v>
      </c>
      <c r="G423" s="160" t="s">
        <v>161</v>
      </c>
      <c r="H423" s="109">
        <v>1</v>
      </c>
      <c r="I423" s="109">
        <v>1</v>
      </c>
      <c r="J423" s="109">
        <v>1</v>
      </c>
      <c r="K423" s="109">
        <v>3</v>
      </c>
      <c r="L423">
        <v>414457</v>
      </c>
      <c r="M423">
        <v>414457</v>
      </c>
      <c r="N423">
        <v>1842032</v>
      </c>
      <c r="O423">
        <v>1537536</v>
      </c>
      <c r="P423">
        <v>3725898</v>
      </c>
      <c r="Q423">
        <v>0</v>
      </c>
      <c r="R423">
        <v>0</v>
      </c>
      <c r="S423">
        <v>0</v>
      </c>
      <c r="T423">
        <v>289586</v>
      </c>
      <c r="U423">
        <v>56730</v>
      </c>
      <c r="V423">
        <v>206848</v>
      </c>
      <c r="W423">
        <v>56730</v>
      </c>
      <c r="X423">
        <v>41369</v>
      </c>
      <c r="Y423">
        <v>0</v>
      </c>
      <c r="Z423">
        <v>41369</v>
      </c>
      <c r="AA423">
        <v>0</v>
      </c>
      <c r="AB423">
        <v>0</v>
      </c>
      <c r="AC423">
        <v>0</v>
      </c>
      <c r="AD423">
        <v>37.9</v>
      </c>
      <c r="AE423">
        <v>37.78</v>
      </c>
      <c r="AF423">
        <v>37.78</v>
      </c>
      <c r="AG423">
        <v>45.96</v>
      </c>
      <c r="AH423">
        <v>43.75</v>
      </c>
      <c r="AI423">
        <v>40.85</v>
      </c>
      <c r="AJ423">
        <v>745180</v>
      </c>
      <c r="AK423">
        <v>0</v>
      </c>
      <c r="AL423" s="206"/>
    </row>
    <row r="424" spans="2:38" x14ac:dyDescent="0.25">
      <c r="B424" s="160" t="s">
        <v>1567</v>
      </c>
      <c r="C424" s="108" t="s">
        <v>1566</v>
      </c>
      <c r="D424" s="108" t="s">
        <v>3205</v>
      </c>
      <c r="E424" s="108" t="s">
        <v>3206</v>
      </c>
      <c r="F424" s="108" t="s">
        <v>3207</v>
      </c>
      <c r="G424" s="160" t="s">
        <v>161</v>
      </c>
      <c r="H424" s="109">
        <v>1</v>
      </c>
      <c r="I424" s="109">
        <v>1</v>
      </c>
      <c r="J424" s="109">
        <v>1</v>
      </c>
      <c r="K424" s="109">
        <v>3</v>
      </c>
      <c r="L424">
        <v>427645</v>
      </c>
      <c r="M424">
        <v>427645</v>
      </c>
      <c r="N424">
        <v>2176310</v>
      </c>
      <c r="O424">
        <v>1699366</v>
      </c>
      <c r="P424">
        <v>4402045</v>
      </c>
      <c r="Q424">
        <v>0</v>
      </c>
      <c r="R424">
        <v>0</v>
      </c>
      <c r="S424">
        <v>0</v>
      </c>
      <c r="T424">
        <v>342138</v>
      </c>
      <c r="U424">
        <v>60195</v>
      </c>
      <c r="V424">
        <v>244384</v>
      </c>
      <c r="W424">
        <v>56100</v>
      </c>
      <c r="X424">
        <v>48877</v>
      </c>
      <c r="Y424">
        <v>0</v>
      </c>
      <c r="Z424">
        <v>48877</v>
      </c>
      <c r="AA424">
        <v>4095</v>
      </c>
      <c r="AB424">
        <v>0</v>
      </c>
      <c r="AC424">
        <v>0</v>
      </c>
      <c r="AD424">
        <v>42.9</v>
      </c>
      <c r="AE424">
        <v>45.28</v>
      </c>
      <c r="AF424">
        <v>45.28</v>
      </c>
      <c r="AG424">
        <v>49.46</v>
      </c>
      <c r="AH424">
        <v>47.75</v>
      </c>
      <c r="AI424">
        <v>46.9</v>
      </c>
      <c r="AJ424">
        <v>880409</v>
      </c>
      <c r="AK424">
        <v>0</v>
      </c>
      <c r="AL424" s="206"/>
    </row>
    <row r="425" spans="2:38" x14ac:dyDescent="0.25">
      <c r="B425" s="160" t="s">
        <v>1537</v>
      </c>
      <c r="C425" s="108" t="s">
        <v>1536</v>
      </c>
      <c r="D425" s="108" t="s">
        <v>3208</v>
      </c>
      <c r="E425" s="108" t="s">
        <v>3209</v>
      </c>
      <c r="F425" s="108" t="s">
        <v>3210</v>
      </c>
      <c r="G425" s="160" t="s">
        <v>161</v>
      </c>
      <c r="H425" s="109">
        <v>1</v>
      </c>
      <c r="I425" s="109">
        <v>1</v>
      </c>
      <c r="J425" s="109">
        <v>1</v>
      </c>
      <c r="K425" s="109">
        <v>3</v>
      </c>
      <c r="L425">
        <v>1041714</v>
      </c>
      <c r="M425">
        <v>1041714</v>
      </c>
      <c r="N425">
        <v>4629845</v>
      </c>
      <c r="O425">
        <v>3345267</v>
      </c>
      <c r="P425">
        <v>9364836</v>
      </c>
      <c r="Q425">
        <v>0</v>
      </c>
      <c r="R425">
        <v>0</v>
      </c>
      <c r="S425">
        <v>0</v>
      </c>
      <c r="T425">
        <v>727859</v>
      </c>
      <c r="U425">
        <v>176717</v>
      </c>
      <c r="V425">
        <v>519899</v>
      </c>
      <c r="W425">
        <v>159346</v>
      </c>
      <c r="X425">
        <v>103980</v>
      </c>
      <c r="Y425">
        <v>0</v>
      </c>
      <c r="Z425">
        <v>103980</v>
      </c>
      <c r="AA425">
        <v>17371</v>
      </c>
      <c r="AB425">
        <v>0</v>
      </c>
      <c r="AC425">
        <v>0</v>
      </c>
      <c r="AD425">
        <v>101.4</v>
      </c>
      <c r="AE425">
        <v>109.78</v>
      </c>
      <c r="AF425">
        <v>109.78</v>
      </c>
      <c r="AG425">
        <v>110.96</v>
      </c>
      <c r="AH425">
        <v>109.5</v>
      </c>
      <c r="AI425">
        <v>92.8</v>
      </c>
      <c r="AJ425">
        <v>1872968</v>
      </c>
      <c r="AK425">
        <v>0</v>
      </c>
      <c r="AL425" s="206"/>
    </row>
    <row r="426" spans="2:38" x14ac:dyDescent="0.25">
      <c r="B426" s="160" t="s">
        <v>1517</v>
      </c>
      <c r="C426" s="108" t="s">
        <v>1516</v>
      </c>
      <c r="D426" s="108" t="s">
        <v>3211</v>
      </c>
      <c r="E426" s="108" t="s">
        <v>3212</v>
      </c>
      <c r="F426" s="108" t="s">
        <v>3213</v>
      </c>
      <c r="G426" s="160" t="s">
        <v>161</v>
      </c>
      <c r="H426" s="109">
        <v>1</v>
      </c>
      <c r="I426" s="109">
        <v>1</v>
      </c>
      <c r="J426" s="109">
        <v>1</v>
      </c>
      <c r="K426" s="109">
        <v>3</v>
      </c>
      <c r="L426">
        <v>862583</v>
      </c>
      <c r="M426">
        <v>862583</v>
      </c>
      <c r="N426">
        <v>4150595</v>
      </c>
      <c r="O426">
        <v>2487078</v>
      </c>
      <c r="P426">
        <v>8395454</v>
      </c>
      <c r="Q426">
        <v>0</v>
      </c>
      <c r="R426">
        <v>0</v>
      </c>
      <c r="S426">
        <v>0</v>
      </c>
      <c r="T426">
        <v>652515</v>
      </c>
      <c r="U426">
        <v>151783</v>
      </c>
      <c r="V426">
        <v>466083</v>
      </c>
      <c r="W426">
        <v>138190</v>
      </c>
      <c r="X426">
        <v>93216</v>
      </c>
      <c r="Y426">
        <v>0</v>
      </c>
      <c r="Z426">
        <v>93216</v>
      </c>
      <c r="AA426">
        <v>13593</v>
      </c>
      <c r="AB426">
        <v>0</v>
      </c>
      <c r="AC426">
        <v>0</v>
      </c>
      <c r="AD426">
        <v>86.9</v>
      </c>
      <c r="AE426">
        <v>91.28</v>
      </c>
      <c r="AF426">
        <v>91.28</v>
      </c>
      <c r="AG426">
        <v>95.96</v>
      </c>
      <c r="AH426">
        <v>96.17</v>
      </c>
      <c r="AI426">
        <v>86.7</v>
      </c>
      <c r="AJ426">
        <v>1679091</v>
      </c>
      <c r="AK426">
        <v>0</v>
      </c>
      <c r="AL426" s="206"/>
    </row>
    <row r="427" spans="2:38" x14ac:dyDescent="0.25">
      <c r="B427" s="160" t="s">
        <v>1551</v>
      </c>
      <c r="C427" s="108" t="s">
        <v>1550</v>
      </c>
      <c r="D427" s="108" t="s">
        <v>3214</v>
      </c>
      <c r="E427" s="108" t="s">
        <v>3215</v>
      </c>
      <c r="F427" s="108" t="s">
        <v>3216</v>
      </c>
      <c r="G427" s="160" t="s">
        <v>161</v>
      </c>
      <c r="H427" s="109">
        <v>1</v>
      </c>
      <c r="I427" s="109">
        <v>1</v>
      </c>
      <c r="J427" s="109">
        <v>1</v>
      </c>
      <c r="K427" s="109">
        <v>3</v>
      </c>
      <c r="L427">
        <v>591543</v>
      </c>
      <c r="M427">
        <v>591543</v>
      </c>
      <c r="N427">
        <v>2914700</v>
      </c>
      <c r="O427">
        <v>2868508</v>
      </c>
      <c r="P427">
        <v>5895594</v>
      </c>
      <c r="Q427">
        <v>0</v>
      </c>
      <c r="R427">
        <v>0</v>
      </c>
      <c r="S427">
        <v>0</v>
      </c>
      <c r="T427">
        <v>458220</v>
      </c>
      <c r="U427">
        <v>94117</v>
      </c>
      <c r="V427">
        <v>327300</v>
      </c>
      <c r="W427">
        <v>87904</v>
      </c>
      <c r="X427">
        <v>65460</v>
      </c>
      <c r="Y427">
        <v>0</v>
      </c>
      <c r="Z427">
        <v>65460</v>
      </c>
      <c r="AA427">
        <v>6213</v>
      </c>
      <c r="AB427">
        <v>0</v>
      </c>
      <c r="AC427">
        <v>0</v>
      </c>
      <c r="AD427">
        <v>63.9</v>
      </c>
      <c r="AE427">
        <v>62.78</v>
      </c>
      <c r="AF427">
        <v>62.78</v>
      </c>
      <c r="AG427">
        <v>65.459999999999994</v>
      </c>
      <c r="AH427">
        <v>66</v>
      </c>
      <c r="AI427">
        <v>62.8</v>
      </c>
      <c r="AJ427">
        <v>1179119</v>
      </c>
      <c r="AK427">
        <v>0</v>
      </c>
      <c r="AL427" s="206"/>
    </row>
    <row r="428" spans="2:38" x14ac:dyDescent="0.25">
      <c r="B428" s="160" t="s">
        <v>1571</v>
      </c>
      <c r="C428" s="108" t="s">
        <v>1570</v>
      </c>
      <c r="D428" s="108" t="s">
        <v>3217</v>
      </c>
      <c r="E428" s="108" t="s">
        <v>3218</v>
      </c>
      <c r="F428" s="108" t="s">
        <v>3219</v>
      </c>
      <c r="G428" s="160" t="s">
        <v>161</v>
      </c>
      <c r="H428" s="109">
        <v>1</v>
      </c>
      <c r="I428" s="109">
        <v>1</v>
      </c>
      <c r="J428" s="109">
        <v>1</v>
      </c>
      <c r="K428" s="109">
        <v>3</v>
      </c>
      <c r="L428">
        <v>391850</v>
      </c>
      <c r="M428">
        <v>391850</v>
      </c>
      <c r="N428">
        <v>1875123</v>
      </c>
      <c r="O428">
        <v>1436120</v>
      </c>
      <c r="P428">
        <v>3792831</v>
      </c>
      <c r="Q428">
        <v>0</v>
      </c>
      <c r="R428">
        <v>0</v>
      </c>
      <c r="S428">
        <v>0</v>
      </c>
      <c r="T428">
        <v>294789</v>
      </c>
      <c r="U428">
        <v>58375</v>
      </c>
      <c r="V428">
        <v>210563</v>
      </c>
      <c r="W428">
        <v>55660</v>
      </c>
      <c r="X428">
        <v>42113</v>
      </c>
      <c r="Y428">
        <v>0</v>
      </c>
      <c r="Z428">
        <v>42113</v>
      </c>
      <c r="AA428">
        <v>2715</v>
      </c>
      <c r="AB428">
        <v>0</v>
      </c>
      <c r="AC428">
        <v>0</v>
      </c>
      <c r="AD428">
        <v>41.9</v>
      </c>
      <c r="AE428">
        <v>42.78</v>
      </c>
      <c r="AF428">
        <v>42.78</v>
      </c>
      <c r="AG428">
        <v>44.96</v>
      </c>
      <c r="AH428">
        <v>43.75</v>
      </c>
      <c r="AI428">
        <v>42.9</v>
      </c>
      <c r="AJ428">
        <v>758567</v>
      </c>
      <c r="AK428">
        <v>0</v>
      </c>
      <c r="AL428" s="206"/>
    </row>
    <row r="429" spans="2:38" x14ac:dyDescent="0.25">
      <c r="B429" s="160" t="s">
        <v>1682</v>
      </c>
      <c r="C429" s="108" t="s">
        <v>1681</v>
      </c>
      <c r="D429" s="108" t="s">
        <v>3220</v>
      </c>
      <c r="E429" s="108" t="s">
        <v>3221</v>
      </c>
      <c r="F429" s="108" t="s">
        <v>3222</v>
      </c>
      <c r="G429" s="160" t="s">
        <v>161</v>
      </c>
      <c r="H429" s="109">
        <v>1</v>
      </c>
      <c r="I429" s="109">
        <v>1</v>
      </c>
      <c r="J429" s="109">
        <v>1</v>
      </c>
      <c r="K429" s="109">
        <v>3</v>
      </c>
      <c r="L429">
        <v>640525</v>
      </c>
      <c r="M429">
        <v>640525</v>
      </c>
      <c r="N429">
        <v>3196453</v>
      </c>
      <c r="O429">
        <v>2808690</v>
      </c>
      <c r="P429">
        <v>6465499</v>
      </c>
      <c r="Q429">
        <v>0</v>
      </c>
      <c r="R429">
        <v>0</v>
      </c>
      <c r="S429">
        <v>0</v>
      </c>
      <c r="T429">
        <v>502515</v>
      </c>
      <c r="U429">
        <v>132752</v>
      </c>
      <c r="V429">
        <v>358939</v>
      </c>
      <c r="W429">
        <v>104040</v>
      </c>
      <c r="X429">
        <v>71788</v>
      </c>
      <c r="Y429">
        <v>0</v>
      </c>
      <c r="Z429">
        <v>71788</v>
      </c>
      <c r="AA429">
        <v>28712</v>
      </c>
      <c r="AB429">
        <v>0</v>
      </c>
      <c r="AC429">
        <v>0</v>
      </c>
      <c r="AD429">
        <v>67.900000000000006</v>
      </c>
      <c r="AE429">
        <v>68.78</v>
      </c>
      <c r="AF429">
        <v>68.78</v>
      </c>
      <c r="AG429">
        <v>72.959999999999994</v>
      </c>
      <c r="AH429">
        <v>79.25</v>
      </c>
      <c r="AI429">
        <v>75.900000000000006</v>
      </c>
      <c r="AJ429">
        <v>1293100</v>
      </c>
      <c r="AK429">
        <v>0</v>
      </c>
      <c r="AL429" s="206"/>
    </row>
    <row r="430" spans="2:38" x14ac:dyDescent="0.25">
      <c r="B430" s="160" t="s">
        <v>1461</v>
      </c>
      <c r="C430" s="108" t="s">
        <v>1460</v>
      </c>
      <c r="D430" s="108" t="s">
        <v>3223</v>
      </c>
      <c r="E430" s="108" t="s">
        <v>3224</v>
      </c>
      <c r="F430" s="108" t="s">
        <v>3225</v>
      </c>
      <c r="G430" s="160" t="s">
        <v>161</v>
      </c>
      <c r="H430" s="109">
        <v>1</v>
      </c>
      <c r="I430" s="109">
        <v>1</v>
      </c>
      <c r="J430" s="109">
        <v>1</v>
      </c>
      <c r="K430" s="109">
        <v>3</v>
      </c>
      <c r="L430">
        <v>539356</v>
      </c>
      <c r="M430">
        <v>539356</v>
      </c>
      <c r="N430">
        <v>2639204</v>
      </c>
      <c r="O430">
        <v>1820233</v>
      </c>
      <c r="P430">
        <v>5338345</v>
      </c>
      <c r="Q430">
        <v>0</v>
      </c>
      <c r="R430">
        <v>0</v>
      </c>
      <c r="S430">
        <v>0</v>
      </c>
      <c r="T430">
        <v>414909</v>
      </c>
      <c r="U430">
        <v>100027</v>
      </c>
      <c r="V430">
        <v>296363</v>
      </c>
      <c r="W430">
        <v>87600</v>
      </c>
      <c r="X430">
        <v>59273</v>
      </c>
      <c r="Y430">
        <v>0</v>
      </c>
      <c r="Z430">
        <v>59273</v>
      </c>
      <c r="AA430">
        <v>12427</v>
      </c>
      <c r="AB430">
        <v>0</v>
      </c>
      <c r="AC430">
        <v>0</v>
      </c>
      <c r="AD430">
        <v>60.4</v>
      </c>
      <c r="AE430">
        <v>64.28</v>
      </c>
      <c r="AF430">
        <v>64.28</v>
      </c>
      <c r="AG430">
        <v>72.959999999999994</v>
      </c>
      <c r="AH430">
        <v>67.75</v>
      </c>
      <c r="AI430">
        <v>66.400000000000006</v>
      </c>
      <c r="AJ430">
        <v>1067669</v>
      </c>
      <c r="AK430">
        <v>0</v>
      </c>
      <c r="AL430" s="206"/>
    </row>
    <row r="431" spans="2:38" x14ac:dyDescent="0.25">
      <c r="B431" s="160" t="s">
        <v>1555</v>
      </c>
      <c r="C431" s="108" t="s">
        <v>1554</v>
      </c>
      <c r="D431" s="108" t="s">
        <v>3226</v>
      </c>
      <c r="E431" s="108" t="s">
        <v>3227</v>
      </c>
      <c r="F431" s="108" t="s">
        <v>3228</v>
      </c>
      <c r="G431" s="160" t="s">
        <v>161</v>
      </c>
      <c r="H431" s="109">
        <v>1</v>
      </c>
      <c r="I431" s="109">
        <v>1</v>
      </c>
      <c r="J431" s="109">
        <v>1</v>
      </c>
      <c r="K431" s="109">
        <v>3</v>
      </c>
      <c r="L431">
        <v>565169</v>
      </c>
      <c r="M431">
        <v>565169</v>
      </c>
      <c r="N431">
        <v>2671810</v>
      </c>
      <c r="O431">
        <v>1800936</v>
      </c>
      <c r="P431">
        <v>5404298</v>
      </c>
      <c r="Q431">
        <v>0</v>
      </c>
      <c r="R431">
        <v>0</v>
      </c>
      <c r="S431">
        <v>0</v>
      </c>
      <c r="T431">
        <v>420036</v>
      </c>
      <c r="U431">
        <v>84546</v>
      </c>
      <c r="V431">
        <v>300026</v>
      </c>
      <c r="W431">
        <v>84546</v>
      </c>
      <c r="X431">
        <v>60005</v>
      </c>
      <c r="Y431">
        <v>0</v>
      </c>
      <c r="Z431">
        <v>60005</v>
      </c>
      <c r="AA431">
        <v>0</v>
      </c>
      <c r="AB431">
        <v>0</v>
      </c>
      <c r="AC431">
        <v>0</v>
      </c>
      <c r="AD431">
        <v>61.4</v>
      </c>
      <c r="AE431">
        <v>62.78</v>
      </c>
      <c r="AF431">
        <v>62.78</v>
      </c>
      <c r="AG431">
        <v>60.96</v>
      </c>
      <c r="AH431">
        <v>56.25</v>
      </c>
      <c r="AI431">
        <v>57.9</v>
      </c>
      <c r="AJ431">
        <v>1080860</v>
      </c>
      <c r="AK431">
        <v>0</v>
      </c>
      <c r="AL431" s="206"/>
    </row>
    <row r="432" spans="2:38" x14ac:dyDescent="0.25">
      <c r="B432" s="160" t="s">
        <v>1463</v>
      </c>
      <c r="C432" s="108" t="s">
        <v>1462</v>
      </c>
      <c r="D432" s="108" t="s">
        <v>3229</v>
      </c>
      <c r="E432" s="108" t="s">
        <v>3230</v>
      </c>
      <c r="F432" s="108" t="s">
        <v>3231</v>
      </c>
      <c r="G432" s="160" t="s">
        <v>161</v>
      </c>
      <c r="H432" s="109">
        <v>1</v>
      </c>
      <c r="I432" s="109">
        <v>1</v>
      </c>
      <c r="J432" s="109">
        <v>1</v>
      </c>
      <c r="K432" s="109">
        <v>3</v>
      </c>
      <c r="L432">
        <v>941948</v>
      </c>
      <c r="M432">
        <v>941948</v>
      </c>
      <c r="N432">
        <v>4469209</v>
      </c>
      <c r="O432">
        <v>2787666</v>
      </c>
      <c r="P432">
        <v>9039917</v>
      </c>
      <c r="Q432">
        <v>0</v>
      </c>
      <c r="R432">
        <v>0</v>
      </c>
      <c r="S432">
        <v>0</v>
      </c>
      <c r="T432">
        <v>702604</v>
      </c>
      <c r="U432">
        <v>149228</v>
      </c>
      <c r="V432">
        <v>501860</v>
      </c>
      <c r="W432">
        <v>130335</v>
      </c>
      <c r="X432">
        <v>100372</v>
      </c>
      <c r="Y432">
        <v>0</v>
      </c>
      <c r="Z432">
        <v>100372</v>
      </c>
      <c r="AA432">
        <v>18893</v>
      </c>
      <c r="AB432">
        <v>0</v>
      </c>
      <c r="AC432">
        <v>0</v>
      </c>
      <c r="AD432">
        <v>94.4</v>
      </c>
      <c r="AE432">
        <v>105.78</v>
      </c>
      <c r="AF432">
        <v>105.78</v>
      </c>
      <c r="AG432">
        <v>107.96</v>
      </c>
      <c r="AH432">
        <v>110.5</v>
      </c>
      <c r="AI432">
        <v>107.8</v>
      </c>
      <c r="AJ432">
        <v>1807983</v>
      </c>
      <c r="AK432">
        <v>0</v>
      </c>
      <c r="AL432" s="206"/>
    </row>
    <row r="433" spans="2:38" x14ac:dyDescent="0.25">
      <c r="B433" s="160" t="s">
        <v>1559</v>
      </c>
      <c r="C433" s="108" t="s">
        <v>1558</v>
      </c>
      <c r="D433" s="108" t="s">
        <v>3232</v>
      </c>
      <c r="E433" s="108" t="s">
        <v>3233</v>
      </c>
      <c r="F433" s="108" t="s">
        <v>3234</v>
      </c>
      <c r="G433" s="160" t="s">
        <v>161</v>
      </c>
      <c r="H433" s="109">
        <v>1</v>
      </c>
      <c r="I433" s="109">
        <v>1</v>
      </c>
      <c r="J433" s="109">
        <v>1</v>
      </c>
      <c r="K433" s="109">
        <v>3</v>
      </c>
      <c r="L433">
        <v>245709</v>
      </c>
      <c r="M433">
        <v>245709</v>
      </c>
      <c r="N433">
        <v>1389343</v>
      </c>
      <c r="O433">
        <v>1127796</v>
      </c>
      <c r="P433">
        <v>2810239</v>
      </c>
      <c r="Q433">
        <v>0</v>
      </c>
      <c r="R433">
        <v>0</v>
      </c>
      <c r="S433">
        <v>0</v>
      </c>
      <c r="T433">
        <v>218419</v>
      </c>
      <c r="U433">
        <v>17608</v>
      </c>
      <c r="V433">
        <v>156013</v>
      </c>
      <c r="W433">
        <v>17608</v>
      </c>
      <c r="X433">
        <v>31203</v>
      </c>
      <c r="Y433">
        <v>0</v>
      </c>
      <c r="Z433">
        <v>31203</v>
      </c>
      <c r="AA433">
        <v>0</v>
      </c>
      <c r="AB433">
        <v>0</v>
      </c>
      <c r="AC433">
        <v>0</v>
      </c>
      <c r="AD433">
        <v>11.9</v>
      </c>
      <c r="AE433">
        <v>22.78</v>
      </c>
      <c r="AF433">
        <v>22.78</v>
      </c>
      <c r="AG433">
        <v>26.96</v>
      </c>
      <c r="AH433">
        <v>31.75</v>
      </c>
      <c r="AI433">
        <v>39.9</v>
      </c>
      <c r="AJ433">
        <v>562048</v>
      </c>
      <c r="AK433">
        <v>0</v>
      </c>
      <c r="AL433" s="206"/>
    </row>
    <row r="434" spans="2:38" x14ac:dyDescent="0.25">
      <c r="B434" s="160" t="s">
        <v>1509</v>
      </c>
      <c r="C434" s="108" t="s">
        <v>1508</v>
      </c>
      <c r="D434" s="108" t="s">
        <v>3235</v>
      </c>
      <c r="E434" s="108" t="s">
        <v>3236</v>
      </c>
      <c r="F434" s="108" t="s">
        <v>3237</v>
      </c>
      <c r="G434" s="160" t="s">
        <v>161</v>
      </c>
      <c r="H434" s="109">
        <v>1</v>
      </c>
      <c r="I434" s="109">
        <v>1</v>
      </c>
      <c r="J434" s="109">
        <v>1</v>
      </c>
      <c r="K434" s="109">
        <v>3</v>
      </c>
      <c r="L434">
        <v>715881</v>
      </c>
      <c r="M434">
        <v>394802</v>
      </c>
      <c r="N434">
        <v>0</v>
      </c>
      <c r="O434">
        <v>0</v>
      </c>
      <c r="P434">
        <v>0</v>
      </c>
      <c r="Q434">
        <v>0</v>
      </c>
      <c r="R434">
        <v>0</v>
      </c>
      <c r="S434">
        <v>0</v>
      </c>
      <c r="T434">
        <v>0</v>
      </c>
      <c r="U434">
        <v>0</v>
      </c>
      <c r="V434">
        <v>0</v>
      </c>
      <c r="W434">
        <v>0</v>
      </c>
      <c r="X434">
        <v>0</v>
      </c>
      <c r="Y434">
        <v>0</v>
      </c>
      <c r="Z434">
        <v>0</v>
      </c>
      <c r="AA434">
        <v>0</v>
      </c>
      <c r="AB434">
        <v>0</v>
      </c>
      <c r="AC434">
        <v>0</v>
      </c>
      <c r="AD434">
        <v>77</v>
      </c>
      <c r="AE434">
        <v>63</v>
      </c>
      <c r="AF434">
        <v>63</v>
      </c>
      <c r="AG434">
        <v>64</v>
      </c>
      <c r="AH434">
        <v>61</v>
      </c>
      <c r="AI434">
        <v>58</v>
      </c>
      <c r="AJ434">
        <v>0</v>
      </c>
      <c r="AK434">
        <v>0</v>
      </c>
      <c r="AL434" s="206"/>
    </row>
    <row r="435" spans="2:38" x14ac:dyDescent="0.25">
      <c r="B435" s="160" t="s">
        <v>215</v>
      </c>
      <c r="C435" s="108" t="s">
        <v>214</v>
      </c>
      <c r="D435" s="108" t="s">
        <v>3238</v>
      </c>
      <c r="E435" s="108" t="s">
        <v>3239</v>
      </c>
      <c r="F435" s="108" t="s">
        <v>3240</v>
      </c>
      <c r="G435" s="160" t="s">
        <v>167</v>
      </c>
      <c r="H435" s="109">
        <v>1</v>
      </c>
      <c r="I435" s="109">
        <v>1</v>
      </c>
      <c r="J435" s="109">
        <v>1</v>
      </c>
      <c r="K435" s="109">
        <v>3</v>
      </c>
      <c r="L435">
        <v>173942</v>
      </c>
      <c r="M435">
        <v>173942</v>
      </c>
      <c r="N435">
        <v>773077</v>
      </c>
      <c r="O435">
        <v>213095.99</v>
      </c>
      <c r="P435">
        <v>1563710</v>
      </c>
      <c r="Q435">
        <v>597683.22</v>
      </c>
      <c r="R435">
        <v>45001</v>
      </c>
      <c r="S435">
        <v>45001</v>
      </c>
      <c r="T435">
        <v>121535</v>
      </c>
      <c r="U435">
        <v>53621.47</v>
      </c>
      <c r="V435">
        <v>86811</v>
      </c>
      <c r="W435">
        <v>34221.089999999997</v>
      </c>
      <c r="X435">
        <v>17362</v>
      </c>
      <c r="Y435">
        <v>11075.98</v>
      </c>
      <c r="Z435">
        <v>17362</v>
      </c>
      <c r="AA435">
        <v>8324.4</v>
      </c>
      <c r="AB435">
        <v>0</v>
      </c>
      <c r="AC435">
        <v>0</v>
      </c>
      <c r="AD435">
        <v>151</v>
      </c>
      <c r="AE435">
        <v>156.5</v>
      </c>
      <c r="AF435">
        <v>156.5</v>
      </c>
      <c r="AG435">
        <v>145.5</v>
      </c>
      <c r="AH435">
        <v>150.16</v>
      </c>
      <c r="AI435">
        <v>219</v>
      </c>
      <c r="AJ435">
        <v>312742</v>
      </c>
      <c r="AK435">
        <v>0</v>
      </c>
      <c r="AL435" s="206"/>
    </row>
    <row r="436" spans="2:38" x14ac:dyDescent="0.25">
      <c r="B436" s="160" t="s">
        <v>1744</v>
      </c>
      <c r="C436" s="108" t="s">
        <v>1743</v>
      </c>
      <c r="D436" s="108" t="s">
        <v>3241</v>
      </c>
      <c r="E436" s="108" t="s">
        <v>4354</v>
      </c>
      <c r="F436" s="108" t="s">
        <v>3242</v>
      </c>
      <c r="G436" s="160" t="s">
        <v>1720</v>
      </c>
      <c r="H436" s="109"/>
      <c r="I436" s="109"/>
      <c r="J436" s="109">
        <v>1</v>
      </c>
      <c r="K436" s="109">
        <v>1</v>
      </c>
      <c r="L436">
        <v>0</v>
      </c>
      <c r="M436">
        <v>0</v>
      </c>
      <c r="N436">
        <v>0</v>
      </c>
      <c r="O436">
        <v>0</v>
      </c>
      <c r="P436">
        <v>0</v>
      </c>
      <c r="Q436">
        <v>0</v>
      </c>
      <c r="R436">
        <v>0</v>
      </c>
      <c r="S436">
        <v>0</v>
      </c>
      <c r="T436">
        <v>210825</v>
      </c>
      <c r="U436">
        <v>209342.33</v>
      </c>
      <c r="V436">
        <v>0</v>
      </c>
      <c r="W436">
        <v>0</v>
      </c>
      <c r="X436">
        <v>0</v>
      </c>
      <c r="Y436">
        <v>0</v>
      </c>
      <c r="Z436">
        <v>0</v>
      </c>
      <c r="AA436">
        <v>0</v>
      </c>
      <c r="AB436">
        <v>210825</v>
      </c>
      <c r="AC436">
        <v>209342.33</v>
      </c>
      <c r="AD436">
        <v>57.8</v>
      </c>
      <c r="AE436">
        <v>56.9</v>
      </c>
      <c r="AF436">
        <v>51</v>
      </c>
      <c r="AG436">
        <v>56.9</v>
      </c>
      <c r="AH436">
        <v>50.6</v>
      </c>
      <c r="AI436">
        <v>51.2</v>
      </c>
      <c r="AJ436">
        <v>0</v>
      </c>
      <c r="AK436">
        <v>0</v>
      </c>
      <c r="AL436" s="206"/>
    </row>
    <row r="437" spans="2:38" x14ac:dyDescent="0.25">
      <c r="B437" s="160" t="s">
        <v>316</v>
      </c>
      <c r="C437" s="108" t="s">
        <v>315</v>
      </c>
      <c r="D437" s="108" t="s">
        <v>3243</v>
      </c>
      <c r="E437" s="108" t="s">
        <v>3244</v>
      </c>
      <c r="F437" s="108" t="s">
        <v>3245</v>
      </c>
      <c r="G437" s="160" t="s">
        <v>167</v>
      </c>
      <c r="H437" s="109">
        <v>1</v>
      </c>
      <c r="I437" s="109">
        <v>1</v>
      </c>
      <c r="J437" s="109">
        <v>1</v>
      </c>
      <c r="K437" s="109">
        <v>3</v>
      </c>
      <c r="L437">
        <v>1891316</v>
      </c>
      <c r="M437">
        <v>1891316</v>
      </c>
      <c r="N437">
        <v>8405853</v>
      </c>
      <c r="O437">
        <v>4288164.68</v>
      </c>
      <c r="P437">
        <v>17002609</v>
      </c>
      <c r="Q437">
        <v>3751947.26</v>
      </c>
      <c r="R437">
        <v>107531</v>
      </c>
      <c r="S437">
        <v>107531</v>
      </c>
      <c r="T437">
        <v>1400896</v>
      </c>
      <c r="U437">
        <v>120131.84</v>
      </c>
      <c r="V437">
        <v>943917</v>
      </c>
      <c r="W437">
        <v>91438.7</v>
      </c>
      <c r="X437">
        <v>188784</v>
      </c>
      <c r="Y437">
        <v>7050.93</v>
      </c>
      <c r="Z437">
        <v>188784</v>
      </c>
      <c r="AA437">
        <v>0</v>
      </c>
      <c r="AB437">
        <v>79411</v>
      </c>
      <c r="AC437">
        <v>21642.21</v>
      </c>
      <c r="AD437">
        <v>291.49</v>
      </c>
      <c r="AE437">
        <v>304.66000000000003</v>
      </c>
      <c r="AF437">
        <v>304.66000000000003</v>
      </c>
      <c r="AG437">
        <v>291.5</v>
      </c>
      <c r="AH437">
        <v>302.67</v>
      </c>
      <c r="AI437">
        <v>317</v>
      </c>
      <c r="AJ437">
        <v>6537285</v>
      </c>
      <c r="AK437">
        <v>1581196.19</v>
      </c>
      <c r="AL437" s="206"/>
    </row>
    <row r="438" spans="2:38" x14ac:dyDescent="0.25">
      <c r="B438" s="160" t="s">
        <v>318</v>
      </c>
      <c r="C438" s="108" t="s">
        <v>317</v>
      </c>
      <c r="D438" s="108" t="s">
        <v>3243</v>
      </c>
      <c r="E438" s="108" t="s">
        <v>3246</v>
      </c>
      <c r="F438" s="108" t="s">
        <v>3245</v>
      </c>
      <c r="G438" s="160" t="s">
        <v>174</v>
      </c>
      <c r="H438" s="109"/>
      <c r="I438" s="109"/>
      <c r="J438" s="109">
        <v>1</v>
      </c>
      <c r="K438" s="109">
        <v>1</v>
      </c>
      <c r="L438">
        <v>0</v>
      </c>
      <c r="M438">
        <v>0</v>
      </c>
      <c r="N438">
        <v>0</v>
      </c>
      <c r="O438">
        <v>0</v>
      </c>
      <c r="P438">
        <v>0</v>
      </c>
      <c r="Q438">
        <v>0</v>
      </c>
      <c r="R438">
        <v>0</v>
      </c>
      <c r="S438">
        <v>0</v>
      </c>
      <c r="T438">
        <v>230907</v>
      </c>
      <c r="U438">
        <v>0</v>
      </c>
      <c r="V438">
        <v>0</v>
      </c>
      <c r="W438">
        <v>0</v>
      </c>
      <c r="X438">
        <v>0</v>
      </c>
      <c r="Y438">
        <v>0</v>
      </c>
      <c r="Z438">
        <v>0</v>
      </c>
      <c r="AA438">
        <v>0</v>
      </c>
      <c r="AB438">
        <v>230907</v>
      </c>
      <c r="AC438">
        <v>0</v>
      </c>
      <c r="AD438">
        <v>10</v>
      </c>
      <c r="AE438">
        <v>8.23</v>
      </c>
      <c r="AF438">
        <v>8.23</v>
      </c>
      <c r="AG438">
        <v>8.5</v>
      </c>
      <c r="AH438">
        <v>7.83</v>
      </c>
      <c r="AI438">
        <v>10</v>
      </c>
      <c r="AJ438">
        <v>0</v>
      </c>
      <c r="AK438">
        <v>0</v>
      </c>
      <c r="AL438" s="206"/>
    </row>
    <row r="439" spans="2:38" x14ac:dyDescent="0.25">
      <c r="B439" s="160" t="s">
        <v>937</v>
      </c>
      <c r="C439" s="108" t="s">
        <v>936</v>
      </c>
      <c r="D439" s="108" t="s">
        <v>3247</v>
      </c>
      <c r="E439" s="108" t="s">
        <v>3248</v>
      </c>
      <c r="F439" s="108" t="s">
        <v>3249</v>
      </c>
      <c r="G439" s="160" t="s">
        <v>167</v>
      </c>
      <c r="H439" s="109">
        <v>1</v>
      </c>
      <c r="I439" s="109">
        <v>1</v>
      </c>
      <c r="J439" s="109">
        <v>1</v>
      </c>
      <c r="K439" s="109">
        <v>3</v>
      </c>
      <c r="L439">
        <v>386021</v>
      </c>
      <c r="M439">
        <v>386021</v>
      </c>
      <c r="N439">
        <v>1726762</v>
      </c>
      <c r="O439">
        <v>1726762</v>
      </c>
      <c r="P439">
        <v>3492740</v>
      </c>
      <c r="Q439">
        <v>886955.43</v>
      </c>
      <c r="R439">
        <v>139463</v>
      </c>
      <c r="S439">
        <v>139462.14000000001</v>
      </c>
      <c r="T439">
        <v>321962</v>
      </c>
      <c r="U439">
        <v>191311.9</v>
      </c>
      <c r="V439">
        <v>193903</v>
      </c>
      <c r="W439">
        <v>74869.850000000006</v>
      </c>
      <c r="X439">
        <v>38781</v>
      </c>
      <c r="Y439">
        <v>38781</v>
      </c>
      <c r="Z439">
        <v>38781</v>
      </c>
      <c r="AA439">
        <v>27164.05</v>
      </c>
      <c r="AB439">
        <v>50497</v>
      </c>
      <c r="AC439">
        <v>50497</v>
      </c>
      <c r="AD439">
        <v>362.6</v>
      </c>
      <c r="AE439">
        <v>374.6</v>
      </c>
      <c r="AF439">
        <v>374.6</v>
      </c>
      <c r="AG439">
        <v>386.1</v>
      </c>
      <c r="AH439">
        <v>387.1</v>
      </c>
      <c r="AI439">
        <v>388.1</v>
      </c>
      <c r="AJ439">
        <v>698548</v>
      </c>
      <c r="AK439">
        <v>24244.89</v>
      </c>
      <c r="AL439" s="206"/>
    </row>
    <row r="440" spans="2:38" x14ac:dyDescent="0.25">
      <c r="B440" s="160" t="s">
        <v>1768</v>
      </c>
      <c r="C440" s="108" t="s">
        <v>1767</v>
      </c>
      <c r="D440" s="108" t="s">
        <v>3250</v>
      </c>
      <c r="E440" s="108" t="s">
        <v>4354</v>
      </c>
      <c r="F440" s="108" t="s">
        <v>3251</v>
      </c>
      <c r="G440" s="160" t="s">
        <v>1720</v>
      </c>
      <c r="H440" s="109"/>
      <c r="I440" s="109"/>
      <c r="J440" s="109">
        <v>1</v>
      </c>
      <c r="K440" s="109">
        <v>1</v>
      </c>
      <c r="L440">
        <v>0</v>
      </c>
      <c r="M440">
        <v>0</v>
      </c>
      <c r="N440">
        <v>0</v>
      </c>
      <c r="O440">
        <v>0</v>
      </c>
      <c r="P440">
        <v>0</v>
      </c>
      <c r="Q440">
        <v>0</v>
      </c>
      <c r="R440">
        <v>0</v>
      </c>
      <c r="S440">
        <v>0</v>
      </c>
      <c r="T440">
        <v>211262</v>
      </c>
      <c r="U440">
        <v>11523.39</v>
      </c>
      <c r="V440">
        <v>0</v>
      </c>
      <c r="W440">
        <v>0</v>
      </c>
      <c r="X440">
        <v>0</v>
      </c>
      <c r="Y440">
        <v>0</v>
      </c>
      <c r="Z440">
        <v>0</v>
      </c>
      <c r="AA440">
        <v>0</v>
      </c>
      <c r="AB440">
        <v>211262</v>
      </c>
      <c r="AC440">
        <v>11523.39</v>
      </c>
      <c r="AD440">
        <v>98.3</v>
      </c>
      <c r="AE440">
        <v>85.3</v>
      </c>
      <c r="AF440">
        <v>85.8</v>
      </c>
      <c r="AG440">
        <v>89.8</v>
      </c>
      <c r="AH440">
        <v>84.4</v>
      </c>
      <c r="AI440">
        <v>87.6</v>
      </c>
      <c r="AJ440">
        <v>0</v>
      </c>
      <c r="AK440">
        <v>0</v>
      </c>
      <c r="AL440" s="206"/>
    </row>
    <row r="441" spans="2:38" x14ac:dyDescent="0.25">
      <c r="B441" s="160" t="s">
        <v>1569</v>
      </c>
      <c r="C441" s="108" t="s">
        <v>1568</v>
      </c>
      <c r="D441" s="108" t="s">
        <v>3252</v>
      </c>
      <c r="E441" s="108" t="s">
        <v>3253</v>
      </c>
      <c r="F441" s="108" t="s">
        <v>3254</v>
      </c>
      <c r="G441" s="160" t="s">
        <v>161</v>
      </c>
      <c r="H441" s="109">
        <v>1</v>
      </c>
      <c r="I441" s="109">
        <v>1</v>
      </c>
      <c r="J441" s="109">
        <v>1</v>
      </c>
      <c r="K441" s="109">
        <v>3</v>
      </c>
      <c r="L441">
        <v>564554</v>
      </c>
      <c r="M441">
        <v>564554</v>
      </c>
      <c r="N441">
        <v>2484687</v>
      </c>
      <c r="O441">
        <v>882679.3</v>
      </c>
      <c r="P441">
        <v>5025803</v>
      </c>
      <c r="Q441">
        <v>0</v>
      </c>
      <c r="R441">
        <v>0</v>
      </c>
      <c r="S441">
        <v>0</v>
      </c>
      <c r="T441">
        <v>390619</v>
      </c>
      <c r="U441">
        <v>19393.28</v>
      </c>
      <c r="V441">
        <v>279013</v>
      </c>
      <c r="W441">
        <v>0</v>
      </c>
      <c r="X441">
        <v>55803</v>
      </c>
      <c r="Y441">
        <v>0</v>
      </c>
      <c r="Z441">
        <v>55803</v>
      </c>
      <c r="AA441">
        <v>19393.28</v>
      </c>
      <c r="AB441">
        <v>0</v>
      </c>
      <c r="AC441">
        <v>0</v>
      </c>
      <c r="AD441">
        <v>77</v>
      </c>
      <c r="AE441">
        <v>72.5</v>
      </c>
      <c r="AF441">
        <v>72.5</v>
      </c>
      <c r="AG441">
        <v>72</v>
      </c>
      <c r="AH441">
        <v>58</v>
      </c>
      <c r="AI441">
        <v>41</v>
      </c>
      <c r="AJ441">
        <v>1356967</v>
      </c>
      <c r="AK441">
        <v>0</v>
      </c>
      <c r="AL441" s="206"/>
    </row>
    <row r="442" spans="2:38" x14ac:dyDescent="0.25">
      <c r="B442" s="160" t="s">
        <v>427</v>
      </c>
      <c r="C442" s="108" t="s">
        <v>426</v>
      </c>
      <c r="D442" s="108" t="s">
        <v>3255</v>
      </c>
      <c r="E442" s="108" t="s">
        <v>3256</v>
      </c>
      <c r="F442" s="108" t="s">
        <v>3257</v>
      </c>
      <c r="G442" s="160" t="s">
        <v>167</v>
      </c>
      <c r="H442" s="109">
        <v>1</v>
      </c>
      <c r="I442" s="109">
        <v>1</v>
      </c>
      <c r="J442" s="109">
        <v>1</v>
      </c>
      <c r="K442" s="109">
        <v>3</v>
      </c>
      <c r="L442">
        <v>306279</v>
      </c>
      <c r="M442">
        <v>306279</v>
      </c>
      <c r="N442">
        <v>1445503</v>
      </c>
      <c r="O442">
        <v>1341078.58</v>
      </c>
      <c r="P442">
        <v>2923834</v>
      </c>
      <c r="Q442">
        <v>797255.76</v>
      </c>
      <c r="R442">
        <v>28821</v>
      </c>
      <c r="S442">
        <v>28821</v>
      </c>
      <c r="T442">
        <v>227248</v>
      </c>
      <c r="U442">
        <v>56209</v>
      </c>
      <c r="V442">
        <v>162320</v>
      </c>
      <c r="W442">
        <v>23745</v>
      </c>
      <c r="X442">
        <v>32464</v>
      </c>
      <c r="Y442">
        <v>0</v>
      </c>
      <c r="Z442">
        <v>32464</v>
      </c>
      <c r="AA442">
        <v>32464</v>
      </c>
      <c r="AB442">
        <v>0</v>
      </c>
      <c r="AC442">
        <v>0</v>
      </c>
      <c r="AD442">
        <v>91</v>
      </c>
      <c r="AE442">
        <v>90.25</v>
      </c>
      <c r="AF442">
        <v>90.25</v>
      </c>
      <c r="AG442">
        <v>87.75</v>
      </c>
      <c r="AH442">
        <v>87.75</v>
      </c>
      <c r="AI442">
        <v>88.75</v>
      </c>
      <c r="AJ442">
        <v>584766.80000000005</v>
      </c>
      <c r="AK442">
        <v>398627.88</v>
      </c>
      <c r="AL442" s="206"/>
    </row>
    <row r="443" spans="2:38" x14ac:dyDescent="0.25">
      <c r="B443" s="160" t="s">
        <v>429</v>
      </c>
      <c r="C443" s="108" t="s">
        <v>428</v>
      </c>
      <c r="D443" s="108" t="s">
        <v>3258</v>
      </c>
      <c r="E443" s="108" t="s">
        <v>3259</v>
      </c>
      <c r="F443" s="108" t="s">
        <v>3260</v>
      </c>
      <c r="G443" s="160" t="s">
        <v>174</v>
      </c>
      <c r="H443" s="109"/>
      <c r="I443" s="109"/>
      <c r="J443" s="109">
        <v>1</v>
      </c>
      <c r="K443" s="109">
        <v>1</v>
      </c>
      <c r="L443">
        <v>0</v>
      </c>
      <c r="M443">
        <v>0</v>
      </c>
      <c r="N443">
        <v>0</v>
      </c>
      <c r="O443">
        <v>0</v>
      </c>
      <c r="P443">
        <v>0</v>
      </c>
      <c r="Q443">
        <v>0</v>
      </c>
      <c r="R443">
        <v>0</v>
      </c>
      <c r="S443">
        <v>0</v>
      </c>
      <c r="T443">
        <v>394034</v>
      </c>
      <c r="U443">
        <v>0</v>
      </c>
      <c r="V443">
        <v>0</v>
      </c>
      <c r="W443">
        <v>0</v>
      </c>
      <c r="X443">
        <v>0</v>
      </c>
      <c r="Y443">
        <v>0</v>
      </c>
      <c r="Z443">
        <v>0</v>
      </c>
      <c r="AA443">
        <v>0</v>
      </c>
      <c r="AB443">
        <v>394034</v>
      </c>
      <c r="AC443">
        <v>0</v>
      </c>
      <c r="AD443">
        <v>24</v>
      </c>
      <c r="AE443">
        <v>22</v>
      </c>
      <c r="AF443">
        <v>22</v>
      </c>
      <c r="AG443">
        <v>22</v>
      </c>
      <c r="AH443">
        <v>23</v>
      </c>
      <c r="AI443">
        <v>25</v>
      </c>
      <c r="AJ443">
        <v>0</v>
      </c>
      <c r="AK443">
        <v>0</v>
      </c>
      <c r="AL443" s="206"/>
    </row>
    <row r="444" spans="2:38" x14ac:dyDescent="0.25">
      <c r="B444" s="160" t="s">
        <v>1309</v>
      </c>
      <c r="C444" s="108" t="s">
        <v>1308</v>
      </c>
      <c r="D444" s="108" t="s">
        <v>3261</v>
      </c>
      <c r="E444" s="108" t="s">
        <v>3262</v>
      </c>
      <c r="F444" s="108" t="s">
        <v>3263</v>
      </c>
      <c r="G444" s="160" t="s">
        <v>167</v>
      </c>
      <c r="H444" s="109">
        <v>1</v>
      </c>
      <c r="I444" s="109">
        <v>1</v>
      </c>
      <c r="J444" s="109">
        <v>1</v>
      </c>
      <c r="K444" s="109">
        <v>3</v>
      </c>
      <c r="L444">
        <v>193463</v>
      </c>
      <c r="M444">
        <v>193463</v>
      </c>
      <c r="N444">
        <v>859835</v>
      </c>
      <c r="O444">
        <v>859835</v>
      </c>
      <c r="P444">
        <v>1739197</v>
      </c>
      <c r="Q444">
        <v>22723.200000000001</v>
      </c>
      <c r="R444">
        <v>140833</v>
      </c>
      <c r="S444">
        <v>140833</v>
      </c>
      <c r="T444">
        <v>135175</v>
      </c>
      <c r="U444">
        <v>22723.200000000001</v>
      </c>
      <c r="V444">
        <v>96553</v>
      </c>
      <c r="W444">
        <v>22723.200000000001</v>
      </c>
      <c r="X444">
        <v>19311</v>
      </c>
      <c r="Y444">
        <v>0</v>
      </c>
      <c r="Z444">
        <v>19311</v>
      </c>
      <c r="AA444">
        <v>0</v>
      </c>
      <c r="AB444">
        <v>0</v>
      </c>
      <c r="AC444">
        <v>0</v>
      </c>
      <c r="AD444">
        <v>421.5</v>
      </c>
      <c r="AE444">
        <v>428.5</v>
      </c>
      <c r="AF444">
        <v>428.5</v>
      </c>
      <c r="AG444">
        <v>425.5</v>
      </c>
      <c r="AH444">
        <v>423.5</v>
      </c>
      <c r="AI444">
        <v>436.5</v>
      </c>
      <c r="AJ444">
        <v>347839.4</v>
      </c>
      <c r="AK444">
        <v>22723.200000000001</v>
      </c>
      <c r="AL444" s="206"/>
    </row>
    <row r="445" spans="2:38" x14ac:dyDescent="0.25">
      <c r="B445" s="160" t="s">
        <v>649</v>
      </c>
      <c r="C445" s="108" t="s">
        <v>648</v>
      </c>
      <c r="D445" s="108" t="s">
        <v>3264</v>
      </c>
      <c r="E445" s="108" t="s">
        <v>3265</v>
      </c>
      <c r="F445" s="108" t="s">
        <v>3266</v>
      </c>
      <c r="G445" s="160" t="s">
        <v>167</v>
      </c>
      <c r="H445" s="109">
        <v>1</v>
      </c>
      <c r="I445" s="109">
        <v>1</v>
      </c>
      <c r="J445" s="109">
        <v>1</v>
      </c>
      <c r="K445" s="109">
        <v>3</v>
      </c>
      <c r="L445">
        <v>354536</v>
      </c>
      <c r="M445">
        <v>354536</v>
      </c>
      <c r="N445">
        <v>1575717</v>
      </c>
      <c r="O445">
        <v>1281110.6100000001</v>
      </c>
      <c r="P445">
        <v>3187219</v>
      </c>
      <c r="Q445">
        <v>703716.92</v>
      </c>
      <c r="R445">
        <v>23188</v>
      </c>
      <c r="S445">
        <v>23188</v>
      </c>
      <c r="T445">
        <v>247718</v>
      </c>
      <c r="U445">
        <v>88233.35</v>
      </c>
      <c r="V445">
        <v>176942</v>
      </c>
      <c r="W445">
        <v>49426.89</v>
      </c>
      <c r="X445">
        <v>35388</v>
      </c>
      <c r="Y445">
        <v>8741.75</v>
      </c>
      <c r="Z445">
        <v>35388</v>
      </c>
      <c r="AA445">
        <v>30064.71</v>
      </c>
      <c r="AB445">
        <v>0</v>
      </c>
      <c r="AC445">
        <v>0</v>
      </c>
      <c r="AD445">
        <v>75</v>
      </c>
      <c r="AE445">
        <v>74</v>
      </c>
      <c r="AF445">
        <v>74</v>
      </c>
      <c r="AG445">
        <v>77</v>
      </c>
      <c r="AH445">
        <v>81</v>
      </c>
      <c r="AI445">
        <v>102.17</v>
      </c>
      <c r="AJ445">
        <v>637443.80000000005</v>
      </c>
      <c r="AK445">
        <v>95770.18</v>
      </c>
      <c r="AL445" s="206"/>
    </row>
    <row r="446" spans="2:38" x14ac:dyDescent="0.25">
      <c r="B446" s="160" t="s">
        <v>1125</v>
      </c>
      <c r="C446" s="108" t="s">
        <v>1124</v>
      </c>
      <c r="D446" s="108" t="s">
        <v>3267</v>
      </c>
      <c r="E446" s="108" t="s">
        <v>3268</v>
      </c>
      <c r="F446" s="108" t="s">
        <v>3269</v>
      </c>
      <c r="G446" s="160" t="s">
        <v>167</v>
      </c>
      <c r="H446" s="109">
        <v>1</v>
      </c>
      <c r="I446" s="109">
        <v>1</v>
      </c>
      <c r="J446" s="109">
        <v>1</v>
      </c>
      <c r="K446" s="109">
        <v>3</v>
      </c>
      <c r="L446">
        <v>486487</v>
      </c>
      <c r="M446">
        <v>481227.9</v>
      </c>
      <c r="N446">
        <v>2020030</v>
      </c>
      <c r="O446">
        <v>1871548.85</v>
      </c>
      <c r="P446">
        <v>4085937</v>
      </c>
      <c r="Q446">
        <v>637215.62</v>
      </c>
      <c r="R446">
        <v>56671</v>
      </c>
      <c r="S446">
        <v>56260.160000000003</v>
      </c>
      <c r="T446">
        <v>373324</v>
      </c>
      <c r="U446">
        <v>125285</v>
      </c>
      <c r="V446">
        <v>226836</v>
      </c>
      <c r="W446">
        <v>79918</v>
      </c>
      <c r="X446">
        <v>45367</v>
      </c>
      <c r="Y446">
        <v>0</v>
      </c>
      <c r="Z446">
        <v>45367</v>
      </c>
      <c r="AA446">
        <v>45367</v>
      </c>
      <c r="AB446">
        <v>55754</v>
      </c>
      <c r="AC446">
        <v>0</v>
      </c>
      <c r="AD446">
        <v>139.1</v>
      </c>
      <c r="AE446">
        <v>140.5</v>
      </c>
      <c r="AF446">
        <v>140.5</v>
      </c>
      <c r="AG446">
        <v>140.26</v>
      </c>
      <c r="AH446">
        <v>134</v>
      </c>
      <c r="AI446">
        <v>139.91</v>
      </c>
      <c r="AJ446">
        <v>817187.4</v>
      </c>
      <c r="AK446">
        <v>623545.81999999995</v>
      </c>
      <c r="AL446" s="206"/>
    </row>
    <row r="447" spans="2:38" x14ac:dyDescent="0.25">
      <c r="B447" s="160" t="s">
        <v>1265</v>
      </c>
      <c r="C447" s="108" t="s">
        <v>1264</v>
      </c>
      <c r="D447" s="108" t="s">
        <v>3270</v>
      </c>
      <c r="E447" s="108" t="s">
        <v>3271</v>
      </c>
      <c r="F447" s="108" t="s">
        <v>3272</v>
      </c>
      <c r="G447" s="160" t="s">
        <v>174</v>
      </c>
      <c r="H447" s="109"/>
      <c r="I447" s="109"/>
      <c r="J447" s="109">
        <v>1</v>
      </c>
      <c r="K447" s="109">
        <v>1</v>
      </c>
      <c r="L447">
        <v>0</v>
      </c>
      <c r="M447">
        <v>0</v>
      </c>
      <c r="N447">
        <v>0</v>
      </c>
      <c r="O447">
        <v>0</v>
      </c>
      <c r="P447">
        <v>0</v>
      </c>
      <c r="Q447">
        <v>0</v>
      </c>
      <c r="R447">
        <v>0</v>
      </c>
      <c r="S447">
        <v>0</v>
      </c>
      <c r="T447">
        <v>409859</v>
      </c>
      <c r="U447">
        <v>143050</v>
      </c>
      <c r="V447">
        <v>0</v>
      </c>
      <c r="W447">
        <v>0</v>
      </c>
      <c r="X447">
        <v>0</v>
      </c>
      <c r="Y447">
        <v>0</v>
      </c>
      <c r="Z447">
        <v>0</v>
      </c>
      <c r="AA447">
        <v>0</v>
      </c>
      <c r="AB447">
        <v>409859</v>
      </c>
      <c r="AC447">
        <v>143050</v>
      </c>
      <c r="AD447">
        <v>38</v>
      </c>
      <c r="AE447">
        <v>40.1</v>
      </c>
      <c r="AF447">
        <v>40.1</v>
      </c>
      <c r="AG447">
        <v>39.1</v>
      </c>
      <c r="AH447">
        <v>39</v>
      </c>
      <c r="AI447">
        <v>38.75</v>
      </c>
      <c r="AJ447">
        <v>0</v>
      </c>
      <c r="AK447">
        <v>0</v>
      </c>
      <c r="AL447" s="206"/>
    </row>
    <row r="448" spans="2:38" x14ac:dyDescent="0.25">
      <c r="B448" s="160" t="s">
        <v>967</v>
      </c>
      <c r="C448" s="108" t="s">
        <v>966</v>
      </c>
      <c r="D448" s="108" t="s">
        <v>3273</v>
      </c>
      <c r="E448" s="108" t="s">
        <v>3274</v>
      </c>
      <c r="F448" s="108" t="s">
        <v>3275</v>
      </c>
      <c r="G448" s="160" t="s">
        <v>167</v>
      </c>
      <c r="H448" s="109">
        <v>1</v>
      </c>
      <c r="I448" s="109">
        <v>1</v>
      </c>
      <c r="J448" s="109">
        <v>1</v>
      </c>
      <c r="K448" s="109">
        <v>3</v>
      </c>
      <c r="L448">
        <v>452342</v>
      </c>
      <c r="M448">
        <v>66517.34</v>
      </c>
      <c r="N448">
        <v>3311505</v>
      </c>
      <c r="O448">
        <v>3231072.57</v>
      </c>
      <c r="P448">
        <v>6698217</v>
      </c>
      <c r="Q448">
        <v>879625.2</v>
      </c>
      <c r="R448">
        <v>76232</v>
      </c>
      <c r="S448">
        <v>76232</v>
      </c>
      <c r="T448">
        <v>520603</v>
      </c>
      <c r="U448">
        <v>70269.25</v>
      </c>
      <c r="V448">
        <v>371859</v>
      </c>
      <c r="W448">
        <v>56380.800000000003</v>
      </c>
      <c r="X448">
        <v>74372</v>
      </c>
      <c r="Y448">
        <v>74371.289999999994</v>
      </c>
      <c r="Z448">
        <v>74372</v>
      </c>
      <c r="AA448">
        <v>1998.16</v>
      </c>
      <c r="AB448">
        <v>0</v>
      </c>
      <c r="AC448">
        <v>0</v>
      </c>
      <c r="AD448">
        <v>220</v>
      </c>
      <c r="AE448">
        <v>219</v>
      </c>
      <c r="AF448">
        <v>219</v>
      </c>
      <c r="AG448">
        <v>224</v>
      </c>
      <c r="AH448">
        <v>220</v>
      </c>
      <c r="AI448">
        <v>228</v>
      </c>
      <c r="AJ448">
        <v>1339643.3999999999</v>
      </c>
      <c r="AK448">
        <v>645663.97</v>
      </c>
      <c r="AL448" s="206"/>
    </row>
    <row r="449" spans="2:38" x14ac:dyDescent="0.25">
      <c r="B449" s="160" t="s">
        <v>1021</v>
      </c>
      <c r="C449" s="108" t="s">
        <v>1020</v>
      </c>
      <c r="D449" s="108" t="s">
        <v>3276</v>
      </c>
      <c r="E449" s="108" t="s">
        <v>3277</v>
      </c>
      <c r="F449" s="108" t="s">
        <v>3278</v>
      </c>
      <c r="G449" s="160" t="s">
        <v>167</v>
      </c>
      <c r="H449" s="109">
        <v>1</v>
      </c>
      <c r="I449" s="109">
        <v>1</v>
      </c>
      <c r="J449" s="109">
        <v>1</v>
      </c>
      <c r="K449" s="109">
        <v>3</v>
      </c>
      <c r="L449">
        <v>640917</v>
      </c>
      <c r="M449">
        <v>640917</v>
      </c>
      <c r="N449">
        <v>2571253</v>
      </c>
      <c r="O449">
        <v>865309.24</v>
      </c>
      <c r="P449">
        <v>5200900</v>
      </c>
      <c r="Q449">
        <v>0</v>
      </c>
      <c r="R449">
        <v>59720</v>
      </c>
      <c r="S449">
        <v>59720</v>
      </c>
      <c r="T449">
        <v>404227</v>
      </c>
      <c r="U449">
        <v>0</v>
      </c>
      <c r="V449">
        <v>288733</v>
      </c>
      <c r="W449">
        <v>0</v>
      </c>
      <c r="X449">
        <v>57747</v>
      </c>
      <c r="Y449">
        <v>0</v>
      </c>
      <c r="Z449">
        <v>57747</v>
      </c>
      <c r="AA449">
        <v>0</v>
      </c>
      <c r="AB449">
        <v>0</v>
      </c>
      <c r="AC449">
        <v>0</v>
      </c>
      <c r="AD449">
        <v>177</v>
      </c>
      <c r="AE449">
        <v>177</v>
      </c>
      <c r="AF449">
        <v>177</v>
      </c>
      <c r="AG449">
        <v>175</v>
      </c>
      <c r="AH449">
        <v>174</v>
      </c>
      <c r="AI449">
        <v>168</v>
      </c>
      <c r="AJ449">
        <v>1176825</v>
      </c>
      <c r="AK449">
        <v>0</v>
      </c>
      <c r="AL449" s="206"/>
    </row>
    <row r="450" spans="2:38" x14ac:dyDescent="0.25">
      <c r="B450" s="160" t="s">
        <v>1603</v>
      </c>
      <c r="C450" s="108" t="s">
        <v>1602</v>
      </c>
      <c r="D450" s="108" t="s">
        <v>3279</v>
      </c>
      <c r="E450" s="108" t="s">
        <v>3280</v>
      </c>
      <c r="F450" s="108" t="s">
        <v>3281</v>
      </c>
      <c r="G450" s="160" t="s">
        <v>167</v>
      </c>
      <c r="H450" s="109">
        <v>1</v>
      </c>
      <c r="I450" s="109">
        <v>1</v>
      </c>
      <c r="J450" s="109">
        <v>1</v>
      </c>
      <c r="K450" s="109">
        <v>3</v>
      </c>
      <c r="L450">
        <v>153934</v>
      </c>
      <c r="M450">
        <v>153934</v>
      </c>
      <c r="N450">
        <v>684151</v>
      </c>
      <c r="O450">
        <v>295031.14</v>
      </c>
      <c r="P450">
        <v>1383839</v>
      </c>
      <c r="Q450">
        <v>159870.04</v>
      </c>
      <c r="R450">
        <v>10427</v>
      </c>
      <c r="S450">
        <v>10427</v>
      </c>
      <c r="T450">
        <v>107556</v>
      </c>
      <c r="U450">
        <v>65155.65</v>
      </c>
      <c r="V450">
        <v>76826</v>
      </c>
      <c r="W450">
        <v>52983.13</v>
      </c>
      <c r="X450">
        <v>15365</v>
      </c>
      <c r="Y450">
        <v>7282.52</v>
      </c>
      <c r="Z450">
        <v>15365</v>
      </c>
      <c r="AA450">
        <v>4890</v>
      </c>
      <c r="AB450">
        <v>0</v>
      </c>
      <c r="AC450">
        <v>0</v>
      </c>
      <c r="AD450">
        <v>22.2</v>
      </c>
      <c r="AE450">
        <v>23.2</v>
      </c>
      <c r="AF450">
        <v>23.2</v>
      </c>
      <c r="AG450">
        <v>23.2</v>
      </c>
      <c r="AH450">
        <v>23.6</v>
      </c>
      <c r="AI450">
        <v>24</v>
      </c>
      <c r="AJ450">
        <v>276768</v>
      </c>
      <c r="AK450">
        <v>63890</v>
      </c>
      <c r="AL450" s="206"/>
    </row>
    <row r="451" spans="2:38" x14ac:dyDescent="0.25">
      <c r="B451" s="160" t="s">
        <v>376</v>
      </c>
      <c r="C451" s="108" t="s">
        <v>375</v>
      </c>
      <c r="D451" s="108" t="s">
        <v>3282</v>
      </c>
      <c r="E451" s="108" t="s">
        <v>3283</v>
      </c>
      <c r="F451" s="108" t="s">
        <v>3284</v>
      </c>
      <c r="G451" s="160" t="s">
        <v>164</v>
      </c>
      <c r="H451" s="109"/>
      <c r="I451" s="109"/>
      <c r="J451" s="109">
        <v>1</v>
      </c>
      <c r="K451" s="109">
        <v>1</v>
      </c>
      <c r="L451">
        <v>0</v>
      </c>
      <c r="M451">
        <v>0</v>
      </c>
      <c r="N451">
        <v>0</v>
      </c>
      <c r="O451">
        <v>0</v>
      </c>
      <c r="P451">
        <v>0</v>
      </c>
      <c r="Q451">
        <v>0</v>
      </c>
      <c r="R451">
        <v>0</v>
      </c>
      <c r="S451">
        <v>0</v>
      </c>
      <c r="T451">
        <v>1347896</v>
      </c>
      <c r="U451">
        <v>1038612.32</v>
      </c>
      <c r="V451">
        <v>0</v>
      </c>
      <c r="W451">
        <v>0</v>
      </c>
      <c r="X451">
        <v>0</v>
      </c>
      <c r="Y451">
        <v>0</v>
      </c>
      <c r="Z451">
        <v>0</v>
      </c>
      <c r="AA451">
        <v>0</v>
      </c>
      <c r="AB451">
        <v>1347896</v>
      </c>
      <c r="AC451">
        <v>1038612.32</v>
      </c>
      <c r="AD451">
        <v>145</v>
      </c>
      <c r="AE451">
        <v>146</v>
      </c>
      <c r="AF451">
        <v>146</v>
      </c>
      <c r="AG451">
        <v>150</v>
      </c>
      <c r="AH451">
        <v>149</v>
      </c>
      <c r="AI451">
        <v>151.5</v>
      </c>
      <c r="AJ451">
        <v>0</v>
      </c>
      <c r="AK451">
        <v>0</v>
      </c>
      <c r="AL451" s="206"/>
    </row>
    <row r="452" spans="2:38" x14ac:dyDescent="0.25">
      <c r="B452" s="160" t="s">
        <v>761</v>
      </c>
      <c r="C452" s="108" t="s">
        <v>760</v>
      </c>
      <c r="D452" s="108" t="s">
        <v>3285</v>
      </c>
      <c r="E452" s="108" t="s">
        <v>3286</v>
      </c>
      <c r="F452" s="108" t="s">
        <v>3287</v>
      </c>
      <c r="G452" s="160" t="s">
        <v>174</v>
      </c>
      <c r="H452" s="109"/>
      <c r="I452" s="109"/>
      <c r="J452" s="109">
        <v>1</v>
      </c>
      <c r="K452" s="109">
        <v>1</v>
      </c>
      <c r="L452">
        <v>0</v>
      </c>
      <c r="M452">
        <v>0</v>
      </c>
      <c r="N452">
        <v>0</v>
      </c>
      <c r="O452">
        <v>0</v>
      </c>
      <c r="P452">
        <v>0</v>
      </c>
      <c r="Q452">
        <v>0</v>
      </c>
      <c r="R452">
        <v>0</v>
      </c>
      <c r="S452">
        <v>0</v>
      </c>
      <c r="T452">
        <v>252567</v>
      </c>
      <c r="U452">
        <v>0</v>
      </c>
      <c r="V452">
        <v>0</v>
      </c>
      <c r="W452">
        <v>0</v>
      </c>
      <c r="X452">
        <v>0</v>
      </c>
      <c r="Y452">
        <v>0</v>
      </c>
      <c r="Z452">
        <v>0</v>
      </c>
      <c r="AA452">
        <v>0</v>
      </c>
      <c r="AB452">
        <v>252567</v>
      </c>
      <c r="AC452">
        <v>0</v>
      </c>
      <c r="AD452">
        <v>16</v>
      </c>
      <c r="AE452">
        <v>16</v>
      </c>
      <c r="AF452">
        <v>16</v>
      </c>
      <c r="AG452">
        <v>16</v>
      </c>
      <c r="AH452">
        <v>17</v>
      </c>
      <c r="AI452">
        <v>16</v>
      </c>
      <c r="AJ452">
        <v>0</v>
      </c>
      <c r="AK452">
        <v>0</v>
      </c>
      <c r="AL452" s="206"/>
    </row>
    <row r="453" spans="2:38" x14ac:dyDescent="0.25">
      <c r="B453" s="160" t="s">
        <v>763</v>
      </c>
      <c r="C453" s="108" t="s">
        <v>762</v>
      </c>
      <c r="D453" s="108" t="s">
        <v>3288</v>
      </c>
      <c r="E453" s="108" t="s">
        <v>3289</v>
      </c>
      <c r="F453" s="108" t="s">
        <v>3290</v>
      </c>
      <c r="G453" s="160" t="s">
        <v>167</v>
      </c>
      <c r="H453" s="109">
        <v>1</v>
      </c>
      <c r="I453" s="109">
        <v>1</v>
      </c>
      <c r="J453" s="109">
        <v>1</v>
      </c>
      <c r="K453" s="109">
        <v>3</v>
      </c>
      <c r="L453">
        <v>1835215</v>
      </c>
      <c r="M453">
        <v>1795692.02</v>
      </c>
      <c r="N453">
        <v>8433337</v>
      </c>
      <c r="O453">
        <v>6150742.4299999997</v>
      </c>
      <c r="P453">
        <v>17058201</v>
      </c>
      <c r="Q453">
        <v>5202492.33</v>
      </c>
      <c r="R453">
        <v>141820</v>
      </c>
      <c r="S453">
        <v>141820</v>
      </c>
      <c r="T453">
        <v>1325805</v>
      </c>
      <c r="U453">
        <v>113014</v>
      </c>
      <c r="V453">
        <v>947003</v>
      </c>
      <c r="W453">
        <v>85029</v>
      </c>
      <c r="X453">
        <v>189401</v>
      </c>
      <c r="Y453">
        <v>27985</v>
      </c>
      <c r="Z453">
        <v>189401</v>
      </c>
      <c r="AA453">
        <v>0</v>
      </c>
      <c r="AB453">
        <v>0</v>
      </c>
      <c r="AC453">
        <v>0</v>
      </c>
      <c r="AD453">
        <v>419</v>
      </c>
      <c r="AE453">
        <v>419</v>
      </c>
      <c r="AF453">
        <v>419</v>
      </c>
      <c r="AG453">
        <v>414.44</v>
      </c>
      <c r="AH453">
        <v>424.68</v>
      </c>
      <c r="AI453">
        <v>433.04</v>
      </c>
      <c r="AJ453">
        <v>3411641</v>
      </c>
      <c r="AK453">
        <v>1248439.76</v>
      </c>
      <c r="AL453" s="206"/>
    </row>
    <row r="454" spans="2:38" x14ac:dyDescent="0.25">
      <c r="B454" s="160" t="s">
        <v>1027</v>
      </c>
      <c r="C454" s="108" t="s">
        <v>1026</v>
      </c>
      <c r="D454" s="108" t="s">
        <v>3291</v>
      </c>
      <c r="E454" s="108" t="s">
        <v>3292</v>
      </c>
      <c r="F454" s="108" t="s">
        <v>3293</v>
      </c>
      <c r="G454" s="160" t="s">
        <v>167</v>
      </c>
      <c r="H454" s="109">
        <v>1</v>
      </c>
      <c r="I454" s="109">
        <v>1</v>
      </c>
      <c r="J454" s="109">
        <v>1</v>
      </c>
      <c r="K454" s="109">
        <v>3</v>
      </c>
      <c r="L454">
        <v>378706</v>
      </c>
      <c r="M454">
        <v>378706</v>
      </c>
      <c r="N454">
        <v>1939331</v>
      </c>
      <c r="O454">
        <v>439648.41</v>
      </c>
      <c r="P454">
        <v>3922706</v>
      </c>
      <c r="Q454">
        <v>3922706</v>
      </c>
      <c r="R454">
        <v>58818</v>
      </c>
      <c r="S454">
        <v>35479.800000000003</v>
      </c>
      <c r="T454">
        <v>304883</v>
      </c>
      <c r="U454">
        <v>62139</v>
      </c>
      <c r="V454">
        <v>217773</v>
      </c>
      <c r="W454">
        <v>4208</v>
      </c>
      <c r="X454">
        <v>43555</v>
      </c>
      <c r="Y454">
        <v>14376</v>
      </c>
      <c r="Z454">
        <v>43555</v>
      </c>
      <c r="AA454">
        <v>43555</v>
      </c>
      <c r="AB454">
        <v>0</v>
      </c>
      <c r="AC454">
        <v>0</v>
      </c>
      <c r="AD454">
        <v>165</v>
      </c>
      <c r="AE454">
        <v>168</v>
      </c>
      <c r="AF454">
        <v>168</v>
      </c>
      <c r="AG454">
        <v>168</v>
      </c>
      <c r="AH454">
        <v>167</v>
      </c>
      <c r="AI454">
        <v>167</v>
      </c>
      <c r="AJ454">
        <v>845517.8</v>
      </c>
      <c r="AK454">
        <v>845517.8</v>
      </c>
      <c r="AL454" s="206"/>
    </row>
    <row r="455" spans="2:38" x14ac:dyDescent="0.25">
      <c r="B455" s="160" t="s">
        <v>479</v>
      </c>
      <c r="C455" s="108" t="s">
        <v>478</v>
      </c>
      <c r="D455" s="108" t="s">
        <v>3294</v>
      </c>
      <c r="E455" s="108" t="s">
        <v>3295</v>
      </c>
      <c r="F455" s="108" t="s">
        <v>3296</v>
      </c>
      <c r="G455" s="160" t="s">
        <v>167</v>
      </c>
      <c r="H455" s="109">
        <v>1</v>
      </c>
      <c r="I455" s="109">
        <v>1</v>
      </c>
      <c r="J455" s="109">
        <v>1</v>
      </c>
      <c r="K455" s="109">
        <v>3</v>
      </c>
      <c r="L455">
        <v>1055041</v>
      </c>
      <c r="M455">
        <v>1046136</v>
      </c>
      <c r="N455">
        <v>4662309</v>
      </c>
      <c r="O455">
        <v>3337666</v>
      </c>
      <c r="P455">
        <v>9430502</v>
      </c>
      <c r="Q455">
        <v>2735007</v>
      </c>
      <c r="R455">
        <v>178950</v>
      </c>
      <c r="S455">
        <v>177763</v>
      </c>
      <c r="T455">
        <v>732962</v>
      </c>
      <c r="U455">
        <v>418015</v>
      </c>
      <c r="V455">
        <v>523544</v>
      </c>
      <c r="W455">
        <v>262644</v>
      </c>
      <c r="X455">
        <v>104709</v>
      </c>
      <c r="Y455">
        <v>104709</v>
      </c>
      <c r="Z455">
        <v>104709</v>
      </c>
      <c r="AA455">
        <v>50662</v>
      </c>
      <c r="AB455">
        <v>0</v>
      </c>
      <c r="AC455">
        <v>0</v>
      </c>
      <c r="AD455">
        <v>517.21</v>
      </c>
      <c r="AE455">
        <v>515.67999999999995</v>
      </c>
      <c r="AF455">
        <v>515.67999999999995</v>
      </c>
      <c r="AG455">
        <v>516.67999999999995</v>
      </c>
      <c r="AH455">
        <v>511.26</v>
      </c>
      <c r="AI455">
        <v>510.26</v>
      </c>
      <c r="AJ455">
        <v>1886101</v>
      </c>
      <c r="AK455">
        <v>1605277</v>
      </c>
      <c r="AL455" s="206"/>
    </row>
    <row r="456" spans="2:38" x14ac:dyDescent="0.25">
      <c r="B456" s="160" t="s">
        <v>969</v>
      </c>
      <c r="C456" s="108" t="s">
        <v>968</v>
      </c>
      <c r="D456" s="108" t="s">
        <v>3297</v>
      </c>
      <c r="E456" s="108" t="s">
        <v>3298</v>
      </c>
      <c r="F456" s="108" t="s">
        <v>3299</v>
      </c>
      <c r="G456" s="160" t="s">
        <v>167</v>
      </c>
      <c r="H456" s="109">
        <v>1</v>
      </c>
      <c r="I456" s="109">
        <v>1</v>
      </c>
      <c r="J456" s="109">
        <v>1</v>
      </c>
      <c r="K456" s="109">
        <v>3</v>
      </c>
      <c r="L456">
        <v>135964</v>
      </c>
      <c r="M456">
        <v>135964</v>
      </c>
      <c r="N456">
        <v>919512</v>
      </c>
      <c r="O456">
        <v>0</v>
      </c>
      <c r="P456">
        <v>1859907</v>
      </c>
      <c r="Q456">
        <v>173470.51</v>
      </c>
      <c r="R456">
        <v>22704</v>
      </c>
      <c r="S456">
        <v>22704</v>
      </c>
      <c r="T456">
        <v>144555</v>
      </c>
      <c r="U456">
        <v>53782.87</v>
      </c>
      <c r="V456">
        <v>103253</v>
      </c>
      <c r="W456">
        <v>38217.769999999997</v>
      </c>
      <c r="X456">
        <v>20651</v>
      </c>
      <c r="Y456">
        <v>13154.25</v>
      </c>
      <c r="Z456">
        <v>20651</v>
      </c>
      <c r="AA456">
        <v>2410.85</v>
      </c>
      <c r="AB456">
        <v>0</v>
      </c>
      <c r="AC456">
        <v>0</v>
      </c>
      <c r="AD456">
        <v>76</v>
      </c>
      <c r="AE456">
        <v>77</v>
      </c>
      <c r="AF456">
        <v>77</v>
      </c>
      <c r="AG456">
        <v>76.099999999999994</v>
      </c>
      <c r="AH456">
        <v>79</v>
      </c>
      <c r="AI456">
        <v>77</v>
      </c>
      <c r="AJ456">
        <v>371981.4</v>
      </c>
      <c r="AK456">
        <v>173470.51</v>
      </c>
      <c r="AL456" s="206"/>
    </row>
    <row r="457" spans="2:38" x14ac:dyDescent="0.25">
      <c r="B457" s="160" t="s">
        <v>1001</v>
      </c>
      <c r="C457" s="108" t="s">
        <v>1000</v>
      </c>
      <c r="D457" s="108" t="s">
        <v>3300</v>
      </c>
      <c r="E457" s="108" t="s">
        <v>3301</v>
      </c>
      <c r="F457" s="108" t="s">
        <v>3302</v>
      </c>
      <c r="G457" s="160" t="s">
        <v>167</v>
      </c>
      <c r="H457" s="109">
        <v>1</v>
      </c>
      <c r="I457" s="109">
        <v>1</v>
      </c>
      <c r="J457" s="109">
        <v>1</v>
      </c>
      <c r="K457" s="109">
        <v>3</v>
      </c>
      <c r="L457">
        <v>146641</v>
      </c>
      <c r="M457">
        <v>146641</v>
      </c>
      <c r="N457">
        <v>639794</v>
      </c>
      <c r="O457">
        <v>605797.44999999995</v>
      </c>
      <c r="P457">
        <v>1294119</v>
      </c>
      <c r="Q457">
        <v>334693.59000000003</v>
      </c>
      <c r="R457">
        <v>18051</v>
      </c>
      <c r="S457">
        <v>0</v>
      </c>
      <c r="T457">
        <v>100582</v>
      </c>
      <c r="U457">
        <v>0</v>
      </c>
      <c r="V457">
        <v>71844</v>
      </c>
      <c r="W457">
        <v>0</v>
      </c>
      <c r="X457">
        <v>14369</v>
      </c>
      <c r="Y457">
        <v>0</v>
      </c>
      <c r="Z457">
        <v>14369</v>
      </c>
      <c r="AA457">
        <v>0</v>
      </c>
      <c r="AB457">
        <v>0</v>
      </c>
      <c r="AC457">
        <v>0</v>
      </c>
      <c r="AD457">
        <v>76</v>
      </c>
      <c r="AE457">
        <v>75</v>
      </c>
      <c r="AF457">
        <v>75</v>
      </c>
      <c r="AG457">
        <v>75</v>
      </c>
      <c r="AH457">
        <v>71</v>
      </c>
      <c r="AI457">
        <v>75.09</v>
      </c>
      <c r="AJ457">
        <v>462750</v>
      </c>
      <c r="AK457">
        <v>0</v>
      </c>
      <c r="AL457" s="206"/>
    </row>
    <row r="458" spans="2:38" x14ac:dyDescent="0.25">
      <c r="B458" s="160" t="s">
        <v>1009</v>
      </c>
      <c r="C458" s="108" t="s">
        <v>1008</v>
      </c>
      <c r="D458" s="108" t="s">
        <v>3303</v>
      </c>
      <c r="E458" s="108" t="s">
        <v>3304</v>
      </c>
      <c r="F458" s="108" t="s">
        <v>3305</v>
      </c>
      <c r="G458" s="160" t="s">
        <v>167</v>
      </c>
      <c r="H458" s="109">
        <v>1</v>
      </c>
      <c r="I458" s="109">
        <v>1</v>
      </c>
      <c r="J458" s="109">
        <v>1</v>
      </c>
      <c r="K458" s="109">
        <v>3</v>
      </c>
      <c r="L458">
        <v>467711</v>
      </c>
      <c r="M458">
        <v>467711</v>
      </c>
      <c r="N458">
        <v>2078716</v>
      </c>
      <c r="O458">
        <v>2078716</v>
      </c>
      <c r="P458">
        <v>4204641</v>
      </c>
      <c r="Q458">
        <v>2149452.88</v>
      </c>
      <c r="R458">
        <v>57867</v>
      </c>
      <c r="S458">
        <v>57578.76</v>
      </c>
      <c r="T458">
        <v>326796</v>
      </c>
      <c r="U458">
        <v>159835.57999999999</v>
      </c>
      <c r="V458">
        <v>233426</v>
      </c>
      <c r="W458">
        <v>120156.02</v>
      </c>
      <c r="X458">
        <v>46685</v>
      </c>
      <c r="Y458">
        <v>19136.04</v>
      </c>
      <c r="Z458">
        <v>46685</v>
      </c>
      <c r="AA458">
        <v>20543.52</v>
      </c>
      <c r="AB458">
        <v>0</v>
      </c>
      <c r="AC458">
        <v>0</v>
      </c>
      <c r="AD458">
        <v>193</v>
      </c>
      <c r="AE458">
        <v>195</v>
      </c>
      <c r="AF458">
        <v>195</v>
      </c>
      <c r="AG458">
        <v>195</v>
      </c>
      <c r="AH458">
        <v>198</v>
      </c>
      <c r="AI458">
        <v>196</v>
      </c>
      <c r="AJ458">
        <v>2149452.88</v>
      </c>
      <c r="AK458">
        <v>2149452.88</v>
      </c>
      <c r="AL458" s="206"/>
    </row>
    <row r="459" spans="2:38" x14ac:dyDescent="0.25">
      <c r="B459" s="160" t="s">
        <v>1650</v>
      </c>
      <c r="C459" s="108" t="s">
        <v>1649</v>
      </c>
      <c r="D459" s="108" t="s">
        <v>3306</v>
      </c>
      <c r="E459" s="108" t="s">
        <v>3307</v>
      </c>
      <c r="F459" s="108" t="s">
        <v>3308</v>
      </c>
      <c r="G459" s="160" t="s">
        <v>167</v>
      </c>
      <c r="H459" s="109">
        <v>1</v>
      </c>
      <c r="I459" s="109">
        <v>1</v>
      </c>
      <c r="J459" s="109">
        <v>1</v>
      </c>
      <c r="K459" s="109">
        <v>3</v>
      </c>
      <c r="L459">
        <v>239324</v>
      </c>
      <c r="M459">
        <v>239324</v>
      </c>
      <c r="N459">
        <v>1063665</v>
      </c>
      <c r="O459">
        <v>1063665</v>
      </c>
      <c r="P459">
        <v>2151486</v>
      </c>
      <c r="Q459">
        <v>1565483.71</v>
      </c>
      <c r="R459">
        <v>33940.160000000003</v>
      </c>
      <c r="S459">
        <v>33940.160000000003</v>
      </c>
      <c r="T459">
        <v>203880</v>
      </c>
      <c r="U459">
        <v>6012.8</v>
      </c>
      <c r="V459">
        <v>119442</v>
      </c>
      <c r="W459">
        <v>0</v>
      </c>
      <c r="X459">
        <v>23888</v>
      </c>
      <c r="Y459">
        <v>0</v>
      </c>
      <c r="Z459">
        <v>23888</v>
      </c>
      <c r="AA459">
        <v>0</v>
      </c>
      <c r="AB459">
        <v>36662</v>
      </c>
      <c r="AC459">
        <v>6012.8</v>
      </c>
      <c r="AD459">
        <v>101.8</v>
      </c>
      <c r="AE459">
        <v>101.8</v>
      </c>
      <c r="AF459">
        <v>101.8</v>
      </c>
      <c r="AG459">
        <v>99.8</v>
      </c>
      <c r="AH459">
        <v>100.8</v>
      </c>
      <c r="AI459">
        <v>95</v>
      </c>
      <c r="AJ459">
        <v>430297.2</v>
      </c>
      <c r="AK459">
        <v>111296.98</v>
      </c>
      <c r="AL459" s="206"/>
    </row>
    <row r="460" spans="2:38" x14ac:dyDescent="0.25">
      <c r="B460" s="160" t="s">
        <v>399</v>
      </c>
      <c r="C460" s="108" t="s">
        <v>398</v>
      </c>
      <c r="D460" s="108" t="s">
        <v>3309</v>
      </c>
      <c r="E460" s="108" t="s">
        <v>3310</v>
      </c>
      <c r="F460" s="108" t="s">
        <v>3311</v>
      </c>
      <c r="G460" s="160" t="s">
        <v>167</v>
      </c>
      <c r="H460" s="109">
        <v>1</v>
      </c>
      <c r="I460" s="109">
        <v>1</v>
      </c>
      <c r="J460" s="109">
        <v>1</v>
      </c>
      <c r="K460" s="109">
        <v>3</v>
      </c>
      <c r="L460">
        <v>259494</v>
      </c>
      <c r="M460">
        <v>259494</v>
      </c>
      <c r="N460">
        <v>1213650</v>
      </c>
      <c r="O460">
        <v>89380.74</v>
      </c>
      <c r="P460">
        <v>2454864</v>
      </c>
      <c r="Q460">
        <v>948966.05</v>
      </c>
      <c r="R460">
        <v>43678</v>
      </c>
      <c r="S460">
        <v>43678</v>
      </c>
      <c r="T460">
        <v>190798</v>
      </c>
      <c r="U460">
        <v>102257</v>
      </c>
      <c r="V460">
        <v>136284</v>
      </c>
      <c r="W460">
        <v>47743</v>
      </c>
      <c r="X460">
        <v>27257</v>
      </c>
      <c r="Y460">
        <v>27257</v>
      </c>
      <c r="Z460">
        <v>27257</v>
      </c>
      <c r="AA460">
        <v>27257</v>
      </c>
      <c r="AB460">
        <v>0</v>
      </c>
      <c r="AC460">
        <v>0</v>
      </c>
      <c r="AD460">
        <v>116</v>
      </c>
      <c r="AE460">
        <v>114</v>
      </c>
      <c r="AF460">
        <v>114</v>
      </c>
      <c r="AG460">
        <v>115.25</v>
      </c>
      <c r="AH460">
        <v>111</v>
      </c>
      <c r="AI460">
        <v>113.5</v>
      </c>
      <c r="AJ460">
        <v>631537.56999999995</v>
      </c>
      <c r="AK460">
        <v>157958.14000000001</v>
      </c>
      <c r="AL460" s="206"/>
    </row>
    <row r="461" spans="2:38" x14ac:dyDescent="0.25">
      <c r="B461" s="160" t="s">
        <v>217</v>
      </c>
      <c r="C461" s="108" t="s">
        <v>216</v>
      </c>
      <c r="D461" s="108" t="s">
        <v>3312</v>
      </c>
      <c r="E461" s="108" t="s">
        <v>3313</v>
      </c>
      <c r="F461" s="108" t="s">
        <v>3314</v>
      </c>
      <c r="G461" s="160" t="s">
        <v>174</v>
      </c>
      <c r="H461" s="109"/>
      <c r="I461" s="109"/>
      <c r="J461" s="109">
        <v>1</v>
      </c>
      <c r="K461" s="109">
        <v>1</v>
      </c>
      <c r="L461">
        <v>0</v>
      </c>
      <c r="M461">
        <v>0</v>
      </c>
      <c r="N461">
        <v>0</v>
      </c>
      <c r="O461">
        <v>0</v>
      </c>
      <c r="P461">
        <v>0</v>
      </c>
      <c r="Q461">
        <v>0</v>
      </c>
      <c r="R461">
        <v>0</v>
      </c>
      <c r="S461">
        <v>0</v>
      </c>
      <c r="T461">
        <v>403569</v>
      </c>
      <c r="U461">
        <v>0</v>
      </c>
      <c r="V461">
        <v>0</v>
      </c>
      <c r="W461">
        <v>0</v>
      </c>
      <c r="X461">
        <v>0</v>
      </c>
      <c r="Y461">
        <v>0</v>
      </c>
      <c r="Z461">
        <v>0</v>
      </c>
      <c r="AA461">
        <v>0</v>
      </c>
      <c r="AB461">
        <v>403569</v>
      </c>
      <c r="AC461">
        <v>0</v>
      </c>
      <c r="AD461">
        <v>16</v>
      </c>
      <c r="AE461">
        <v>19</v>
      </c>
      <c r="AF461">
        <v>19</v>
      </c>
      <c r="AG461">
        <v>19</v>
      </c>
      <c r="AH461">
        <v>19</v>
      </c>
      <c r="AI461">
        <v>20</v>
      </c>
      <c r="AJ461">
        <v>0</v>
      </c>
      <c r="AK461">
        <v>0</v>
      </c>
      <c r="AL461" s="206"/>
    </row>
    <row r="462" spans="2:38" x14ac:dyDescent="0.25">
      <c r="B462" s="160" t="s">
        <v>565</v>
      </c>
      <c r="C462" s="108" t="s">
        <v>564</v>
      </c>
      <c r="D462" s="108" t="s">
        <v>3315</v>
      </c>
      <c r="E462" s="108" t="s">
        <v>3316</v>
      </c>
      <c r="F462" s="108" t="s">
        <v>3317</v>
      </c>
      <c r="G462" s="160" t="s">
        <v>167</v>
      </c>
      <c r="H462" s="109">
        <v>1</v>
      </c>
      <c r="I462" s="109">
        <v>1</v>
      </c>
      <c r="J462" s="109">
        <v>1</v>
      </c>
      <c r="K462" s="109">
        <v>3</v>
      </c>
      <c r="L462">
        <v>289008</v>
      </c>
      <c r="M462">
        <v>289008</v>
      </c>
      <c r="N462">
        <v>1212387</v>
      </c>
      <c r="O462">
        <v>1077378.06</v>
      </c>
      <c r="P462">
        <v>2452308</v>
      </c>
      <c r="Q462">
        <v>1517886</v>
      </c>
      <c r="R462">
        <v>20728</v>
      </c>
      <c r="S462">
        <v>20728</v>
      </c>
      <c r="T462">
        <v>229612</v>
      </c>
      <c r="U462">
        <v>0</v>
      </c>
      <c r="V462">
        <v>136142</v>
      </c>
      <c r="W462">
        <v>0</v>
      </c>
      <c r="X462">
        <v>27228</v>
      </c>
      <c r="Y462">
        <v>0</v>
      </c>
      <c r="Z462">
        <v>27228</v>
      </c>
      <c r="AA462">
        <v>0</v>
      </c>
      <c r="AB462">
        <v>39014</v>
      </c>
      <c r="AC462">
        <v>0</v>
      </c>
      <c r="AD462">
        <v>75.5</v>
      </c>
      <c r="AE462">
        <v>76</v>
      </c>
      <c r="AF462">
        <v>76</v>
      </c>
      <c r="AG462">
        <v>74</v>
      </c>
      <c r="AH462">
        <v>75</v>
      </c>
      <c r="AI462">
        <v>77</v>
      </c>
      <c r="AJ462">
        <v>136142</v>
      </c>
      <c r="AK462">
        <v>0</v>
      </c>
      <c r="AL462" s="206"/>
    </row>
    <row r="463" spans="2:38" x14ac:dyDescent="0.25">
      <c r="B463" s="160" t="s">
        <v>386</v>
      </c>
      <c r="C463" s="108" t="s">
        <v>385</v>
      </c>
      <c r="D463" s="108" t="s">
        <v>3318</v>
      </c>
      <c r="E463" s="108" t="s">
        <v>3319</v>
      </c>
      <c r="F463" s="108" t="s">
        <v>3320</v>
      </c>
      <c r="G463" s="160" t="s">
        <v>167</v>
      </c>
      <c r="H463" s="109">
        <v>1</v>
      </c>
      <c r="I463" s="109">
        <v>1</v>
      </c>
      <c r="J463" s="109">
        <v>1</v>
      </c>
      <c r="K463" s="109">
        <v>3</v>
      </c>
      <c r="L463">
        <v>238832</v>
      </c>
      <c r="M463">
        <v>238832</v>
      </c>
      <c r="N463">
        <v>1169586</v>
      </c>
      <c r="O463">
        <v>1110090</v>
      </c>
      <c r="P463">
        <v>2365734</v>
      </c>
      <c r="Q463">
        <v>1555138.79</v>
      </c>
      <c r="R463">
        <v>34333</v>
      </c>
      <c r="S463">
        <v>34333</v>
      </c>
      <c r="T463">
        <v>183871</v>
      </c>
      <c r="U463">
        <v>12035.82</v>
      </c>
      <c r="V463">
        <v>131337</v>
      </c>
      <c r="W463">
        <v>12035.82</v>
      </c>
      <c r="X463">
        <v>26267</v>
      </c>
      <c r="Y463">
        <v>0</v>
      </c>
      <c r="Z463">
        <v>26267</v>
      </c>
      <c r="AA463">
        <v>8755.66</v>
      </c>
      <c r="AB463">
        <v>0</v>
      </c>
      <c r="AC463">
        <v>0</v>
      </c>
      <c r="AD463">
        <v>106</v>
      </c>
      <c r="AE463">
        <v>111</v>
      </c>
      <c r="AF463">
        <v>111</v>
      </c>
      <c r="AG463">
        <v>111</v>
      </c>
      <c r="AH463">
        <v>110</v>
      </c>
      <c r="AI463">
        <v>106.99</v>
      </c>
      <c r="AJ463">
        <v>1098976</v>
      </c>
      <c r="AK463">
        <v>63042</v>
      </c>
      <c r="AL463" s="206"/>
    </row>
    <row r="464" spans="2:38" x14ac:dyDescent="0.25">
      <c r="B464" s="160" t="s">
        <v>1163</v>
      </c>
      <c r="C464" s="108" t="s">
        <v>1162</v>
      </c>
      <c r="D464" s="108" t="s">
        <v>3321</v>
      </c>
      <c r="E464" s="108" t="s">
        <v>3322</v>
      </c>
      <c r="F464" s="108" t="s">
        <v>3323</v>
      </c>
      <c r="G464" s="160" t="s">
        <v>174</v>
      </c>
      <c r="H464" s="109"/>
      <c r="I464" s="109"/>
      <c r="J464" s="109">
        <v>1</v>
      </c>
      <c r="K464" s="109">
        <v>1</v>
      </c>
      <c r="L464">
        <v>0</v>
      </c>
      <c r="M464">
        <v>0</v>
      </c>
      <c r="N464">
        <v>0</v>
      </c>
      <c r="O464">
        <v>0</v>
      </c>
      <c r="P464">
        <v>0</v>
      </c>
      <c r="Q464">
        <v>0</v>
      </c>
      <c r="R464">
        <v>0</v>
      </c>
      <c r="S464">
        <v>0</v>
      </c>
      <c r="T464">
        <v>846399</v>
      </c>
      <c r="U464">
        <v>441407.04</v>
      </c>
      <c r="V464">
        <v>0</v>
      </c>
      <c r="W464">
        <v>0</v>
      </c>
      <c r="X464">
        <v>0</v>
      </c>
      <c r="Y464">
        <v>0</v>
      </c>
      <c r="Z464">
        <v>0</v>
      </c>
      <c r="AA464">
        <v>0</v>
      </c>
      <c r="AB464">
        <v>846399</v>
      </c>
      <c r="AC464">
        <v>441407.04</v>
      </c>
      <c r="AD464">
        <v>42</v>
      </c>
      <c r="AE464">
        <v>41</v>
      </c>
      <c r="AF464">
        <v>41</v>
      </c>
      <c r="AG464">
        <v>41</v>
      </c>
      <c r="AH464">
        <v>40</v>
      </c>
      <c r="AI464">
        <v>40</v>
      </c>
      <c r="AJ464">
        <v>0</v>
      </c>
      <c r="AK464">
        <v>0</v>
      </c>
      <c r="AL464" s="206"/>
    </row>
    <row r="465" spans="2:38" x14ac:dyDescent="0.25">
      <c r="B465" s="160" t="s">
        <v>453</v>
      </c>
      <c r="C465" s="108" t="s">
        <v>452</v>
      </c>
      <c r="D465" s="108" t="s">
        <v>3324</v>
      </c>
      <c r="E465" s="108" t="s">
        <v>3325</v>
      </c>
      <c r="F465" s="108" t="s">
        <v>3326</v>
      </c>
      <c r="G465" s="160" t="s">
        <v>161</v>
      </c>
      <c r="H465" s="109">
        <v>1</v>
      </c>
      <c r="I465" s="109">
        <v>1</v>
      </c>
      <c r="J465" s="109">
        <v>1</v>
      </c>
      <c r="K465" s="109">
        <v>3</v>
      </c>
      <c r="L465">
        <v>213013</v>
      </c>
      <c r="M465">
        <v>213013</v>
      </c>
      <c r="N465">
        <v>1046824</v>
      </c>
      <c r="O465">
        <v>991217.72</v>
      </c>
      <c r="P465">
        <v>2117422</v>
      </c>
      <c r="Q465">
        <v>9142.59</v>
      </c>
      <c r="R465">
        <v>0</v>
      </c>
      <c r="S465">
        <v>0</v>
      </c>
      <c r="T465">
        <v>164570</v>
      </c>
      <c r="U465">
        <v>0</v>
      </c>
      <c r="V465">
        <v>117550</v>
      </c>
      <c r="W465">
        <v>0</v>
      </c>
      <c r="X465">
        <v>23510</v>
      </c>
      <c r="Y465">
        <v>0</v>
      </c>
      <c r="Z465">
        <v>23510</v>
      </c>
      <c r="AA465">
        <v>0</v>
      </c>
      <c r="AB465">
        <v>0</v>
      </c>
      <c r="AC465">
        <v>0</v>
      </c>
      <c r="AD465">
        <v>37</v>
      </c>
      <c r="AE465">
        <v>35</v>
      </c>
      <c r="AF465">
        <v>35</v>
      </c>
      <c r="AG465">
        <v>35</v>
      </c>
      <c r="AH465">
        <v>34</v>
      </c>
      <c r="AI465">
        <v>40</v>
      </c>
      <c r="AJ465">
        <v>423484.4</v>
      </c>
      <c r="AK465">
        <v>5787.59</v>
      </c>
      <c r="AL465" s="206"/>
    </row>
    <row r="466" spans="2:38" x14ac:dyDescent="0.25">
      <c r="B466" s="160" t="s">
        <v>1057</v>
      </c>
      <c r="C466" s="108" t="s">
        <v>1056</v>
      </c>
      <c r="D466" s="108" t="s">
        <v>3327</v>
      </c>
      <c r="E466" s="108" t="s">
        <v>3328</v>
      </c>
      <c r="F466" s="108" t="s">
        <v>3329</v>
      </c>
      <c r="G466" s="160" t="s">
        <v>167</v>
      </c>
      <c r="H466" s="109">
        <v>1</v>
      </c>
      <c r="I466" s="109">
        <v>1</v>
      </c>
      <c r="J466" s="109">
        <v>1</v>
      </c>
      <c r="K466" s="109">
        <v>3</v>
      </c>
      <c r="L466">
        <v>271166</v>
      </c>
      <c r="M466">
        <v>271166</v>
      </c>
      <c r="N466">
        <v>1153100</v>
      </c>
      <c r="O466">
        <v>1153100</v>
      </c>
      <c r="P466">
        <v>2332388</v>
      </c>
      <c r="Q466">
        <v>733872.92</v>
      </c>
      <c r="R466">
        <v>25763</v>
      </c>
      <c r="S466">
        <v>25763</v>
      </c>
      <c r="T466">
        <v>181278</v>
      </c>
      <c r="U466">
        <v>88502.98</v>
      </c>
      <c r="V466">
        <v>129484</v>
      </c>
      <c r="W466">
        <v>64624.22</v>
      </c>
      <c r="X466">
        <v>25897</v>
      </c>
      <c r="Y466">
        <v>16688.09</v>
      </c>
      <c r="Z466">
        <v>25897</v>
      </c>
      <c r="AA466">
        <v>7190.67</v>
      </c>
      <c r="AB466">
        <v>0</v>
      </c>
      <c r="AC466">
        <v>0</v>
      </c>
      <c r="AD466">
        <v>83</v>
      </c>
      <c r="AE466">
        <v>82</v>
      </c>
      <c r="AF466">
        <v>82</v>
      </c>
      <c r="AG466">
        <v>77</v>
      </c>
      <c r="AH466">
        <v>83</v>
      </c>
      <c r="AI466">
        <v>82</v>
      </c>
      <c r="AJ466">
        <v>466477.6</v>
      </c>
      <c r="AK466">
        <v>146774.57999999999</v>
      </c>
      <c r="AL466" s="206"/>
    </row>
    <row r="467" spans="2:38" x14ac:dyDescent="0.25">
      <c r="B467" s="160" t="s">
        <v>1283</v>
      </c>
      <c r="C467" s="108" t="s">
        <v>1282</v>
      </c>
      <c r="D467" s="108" t="s">
        <v>3330</v>
      </c>
      <c r="E467" s="108" t="s">
        <v>3331</v>
      </c>
      <c r="F467" s="108" t="s">
        <v>3332</v>
      </c>
      <c r="G467" s="160" t="s">
        <v>164</v>
      </c>
      <c r="H467" s="109"/>
      <c r="I467" s="109"/>
      <c r="J467" s="109">
        <v>1</v>
      </c>
      <c r="K467" s="109">
        <v>1</v>
      </c>
      <c r="L467">
        <v>0</v>
      </c>
      <c r="M467">
        <v>0</v>
      </c>
      <c r="N467">
        <v>0</v>
      </c>
      <c r="O467">
        <v>0</v>
      </c>
      <c r="P467">
        <v>0</v>
      </c>
      <c r="Q467">
        <v>0</v>
      </c>
      <c r="R467">
        <v>0</v>
      </c>
      <c r="S467">
        <v>0</v>
      </c>
      <c r="T467">
        <v>902474</v>
      </c>
      <c r="U467">
        <v>369661.49</v>
      </c>
      <c r="V467">
        <v>0</v>
      </c>
      <c r="W467">
        <v>0</v>
      </c>
      <c r="X467">
        <v>0</v>
      </c>
      <c r="Y467">
        <v>0</v>
      </c>
      <c r="Z467">
        <v>0</v>
      </c>
      <c r="AA467">
        <v>0</v>
      </c>
      <c r="AB467">
        <v>902474</v>
      </c>
      <c r="AC467">
        <v>369661.49</v>
      </c>
      <c r="AD467">
        <v>326.5</v>
      </c>
      <c r="AE467">
        <v>345.5</v>
      </c>
      <c r="AF467">
        <v>345.5</v>
      </c>
      <c r="AG467">
        <v>356.9</v>
      </c>
      <c r="AH467">
        <v>371.5</v>
      </c>
      <c r="AI467">
        <v>392</v>
      </c>
      <c r="AJ467">
        <v>0</v>
      </c>
      <c r="AK467">
        <v>0</v>
      </c>
      <c r="AL467" s="206"/>
    </row>
    <row r="468" spans="2:38" x14ac:dyDescent="0.25">
      <c r="B468" s="160" t="s">
        <v>320</v>
      </c>
      <c r="C468" s="108" t="s">
        <v>319</v>
      </c>
      <c r="D468" s="108" t="s">
        <v>3333</v>
      </c>
      <c r="E468" s="108" t="s">
        <v>3334</v>
      </c>
      <c r="F468" s="108" t="s">
        <v>3335</v>
      </c>
      <c r="G468" s="160" t="s">
        <v>167</v>
      </c>
      <c r="H468" s="109">
        <v>1</v>
      </c>
      <c r="I468" s="109">
        <v>1</v>
      </c>
      <c r="J468" s="109">
        <v>1</v>
      </c>
      <c r="K468" s="109">
        <v>3</v>
      </c>
      <c r="L468">
        <v>310598</v>
      </c>
      <c r="M468">
        <v>310598</v>
      </c>
      <c r="N468">
        <v>1491504</v>
      </c>
      <c r="O468">
        <v>1491504</v>
      </c>
      <c r="P468">
        <v>3016880</v>
      </c>
      <c r="Q468">
        <v>805914.96</v>
      </c>
      <c r="R468">
        <v>85418</v>
      </c>
      <c r="S468">
        <v>85418</v>
      </c>
      <c r="T468">
        <v>234480</v>
      </c>
      <c r="U468">
        <v>187522.55</v>
      </c>
      <c r="V468">
        <v>167486</v>
      </c>
      <c r="W468">
        <v>151031</v>
      </c>
      <c r="X468">
        <v>33497</v>
      </c>
      <c r="Y468">
        <v>2994.55</v>
      </c>
      <c r="Z468">
        <v>33497</v>
      </c>
      <c r="AA468">
        <v>33497</v>
      </c>
      <c r="AB468">
        <v>0</v>
      </c>
      <c r="AC468">
        <v>0</v>
      </c>
      <c r="AD468">
        <v>228.1</v>
      </c>
      <c r="AE468">
        <v>229.6</v>
      </c>
      <c r="AF468">
        <v>229.6</v>
      </c>
      <c r="AG468">
        <v>232.5</v>
      </c>
      <c r="AH468">
        <v>239.9</v>
      </c>
      <c r="AI468">
        <v>242.4</v>
      </c>
      <c r="AJ468">
        <v>603376</v>
      </c>
      <c r="AK468">
        <v>104327.57</v>
      </c>
      <c r="AL468" s="206"/>
    </row>
    <row r="469" spans="2:38" x14ac:dyDescent="0.25">
      <c r="B469" s="160" t="s">
        <v>1059</v>
      </c>
      <c r="C469" s="108" t="s">
        <v>1058</v>
      </c>
      <c r="D469" s="108" t="s">
        <v>3336</v>
      </c>
      <c r="E469" s="108" t="s">
        <v>3337</v>
      </c>
      <c r="F469" s="108" t="s">
        <v>3338</v>
      </c>
      <c r="G469" s="160" t="s">
        <v>167</v>
      </c>
      <c r="H469" s="109">
        <v>1</v>
      </c>
      <c r="I469" s="109">
        <v>1</v>
      </c>
      <c r="J469" s="109">
        <v>1</v>
      </c>
      <c r="K469" s="109">
        <v>3</v>
      </c>
      <c r="L469">
        <v>238154</v>
      </c>
      <c r="M469">
        <v>238154</v>
      </c>
      <c r="N469">
        <v>1058462</v>
      </c>
      <c r="O469">
        <v>1058462</v>
      </c>
      <c r="P469">
        <v>2140962</v>
      </c>
      <c r="Q469">
        <v>543670.41</v>
      </c>
      <c r="R469">
        <v>54914</v>
      </c>
      <c r="S469">
        <v>54914</v>
      </c>
      <c r="T469">
        <v>166402</v>
      </c>
      <c r="U469">
        <v>116698.95</v>
      </c>
      <c r="V469">
        <v>118858</v>
      </c>
      <c r="W469">
        <v>82841.67</v>
      </c>
      <c r="X469">
        <v>23772</v>
      </c>
      <c r="Y469">
        <v>23772</v>
      </c>
      <c r="Z469">
        <v>23772</v>
      </c>
      <c r="AA469">
        <v>10085.280000000001</v>
      </c>
      <c r="AB469">
        <v>0</v>
      </c>
      <c r="AC469">
        <v>0</v>
      </c>
      <c r="AD469">
        <v>139</v>
      </c>
      <c r="AE469">
        <v>139</v>
      </c>
      <c r="AF469">
        <v>139</v>
      </c>
      <c r="AG469">
        <v>147.06</v>
      </c>
      <c r="AH469">
        <v>194</v>
      </c>
      <c r="AI469">
        <v>205</v>
      </c>
      <c r="AJ469">
        <v>516816.97</v>
      </c>
      <c r="AK469">
        <v>516816.97</v>
      </c>
      <c r="AL469" s="206"/>
    </row>
    <row r="470" spans="2:38" x14ac:dyDescent="0.25">
      <c r="B470" s="160" t="s">
        <v>1143</v>
      </c>
      <c r="C470" s="108" t="s">
        <v>1142</v>
      </c>
      <c r="D470" s="108" t="s">
        <v>3339</v>
      </c>
      <c r="E470" s="108" t="s">
        <v>3340</v>
      </c>
      <c r="F470" s="108" t="s">
        <v>3341</v>
      </c>
      <c r="G470" s="160" t="s">
        <v>167</v>
      </c>
      <c r="H470" s="109">
        <v>1</v>
      </c>
      <c r="I470" s="109">
        <v>1</v>
      </c>
      <c r="J470" s="109">
        <v>1</v>
      </c>
      <c r="K470" s="109">
        <v>3</v>
      </c>
      <c r="L470">
        <v>318055</v>
      </c>
      <c r="M470">
        <v>318055</v>
      </c>
      <c r="N470">
        <v>1709333</v>
      </c>
      <c r="O470">
        <v>1709333</v>
      </c>
      <c r="P470">
        <v>3457486</v>
      </c>
      <c r="Q470">
        <v>1608607.04</v>
      </c>
      <c r="R470">
        <v>34914</v>
      </c>
      <c r="S470">
        <v>34914</v>
      </c>
      <c r="T470">
        <v>268725</v>
      </c>
      <c r="U470">
        <v>157937.49</v>
      </c>
      <c r="V470">
        <v>191947</v>
      </c>
      <c r="W470">
        <v>110683.49</v>
      </c>
      <c r="X470">
        <v>38389</v>
      </c>
      <c r="Y470">
        <v>8865</v>
      </c>
      <c r="Z470">
        <v>38389</v>
      </c>
      <c r="AA470">
        <v>38389</v>
      </c>
      <c r="AB470">
        <v>0</v>
      </c>
      <c r="AC470">
        <v>0</v>
      </c>
      <c r="AD470">
        <v>133</v>
      </c>
      <c r="AE470">
        <v>130</v>
      </c>
      <c r="AF470">
        <v>130</v>
      </c>
      <c r="AG470">
        <v>168</v>
      </c>
      <c r="AH470">
        <v>150</v>
      </c>
      <c r="AI470">
        <v>158</v>
      </c>
      <c r="AJ470">
        <v>691497</v>
      </c>
      <c r="AK470">
        <v>1139243.76</v>
      </c>
      <c r="AL470" s="206"/>
    </row>
    <row r="471" spans="2:38" x14ac:dyDescent="0.25">
      <c r="B471" s="160" t="s">
        <v>322</v>
      </c>
      <c r="C471" s="108" t="s">
        <v>321</v>
      </c>
      <c r="D471" s="108" t="s">
        <v>3342</v>
      </c>
      <c r="E471" s="108" t="s">
        <v>3343</v>
      </c>
      <c r="F471" s="108" t="s">
        <v>3344</v>
      </c>
      <c r="G471" s="160" t="s">
        <v>167</v>
      </c>
      <c r="H471" s="109">
        <v>1</v>
      </c>
      <c r="I471" s="109">
        <v>1</v>
      </c>
      <c r="J471" s="109">
        <v>1</v>
      </c>
      <c r="K471" s="109">
        <v>3</v>
      </c>
      <c r="L471">
        <v>237116</v>
      </c>
      <c r="M471">
        <v>237116</v>
      </c>
      <c r="N471">
        <v>1129218</v>
      </c>
      <c r="O471">
        <v>1111120.55</v>
      </c>
      <c r="P471">
        <v>2284082</v>
      </c>
      <c r="Q471">
        <v>791459.74</v>
      </c>
      <c r="R471">
        <v>120457</v>
      </c>
      <c r="S471">
        <v>120457</v>
      </c>
      <c r="T471">
        <v>177525</v>
      </c>
      <c r="U471">
        <v>166534.03</v>
      </c>
      <c r="V471">
        <v>126803</v>
      </c>
      <c r="W471">
        <v>114272</v>
      </c>
      <c r="X471">
        <v>25361</v>
      </c>
      <c r="Y471">
        <v>25361</v>
      </c>
      <c r="Z471">
        <v>25361</v>
      </c>
      <c r="AA471">
        <v>26901.03</v>
      </c>
      <c r="AB471">
        <v>0</v>
      </c>
      <c r="AC471">
        <v>0</v>
      </c>
      <c r="AD471">
        <v>337.8</v>
      </c>
      <c r="AE471">
        <v>332.1</v>
      </c>
      <c r="AF471">
        <v>332.1</v>
      </c>
      <c r="AG471">
        <v>329.7</v>
      </c>
      <c r="AH471">
        <v>332.2</v>
      </c>
      <c r="AI471">
        <v>337.2</v>
      </c>
      <c r="AJ471">
        <v>456817</v>
      </c>
      <c r="AK471">
        <v>115498.48</v>
      </c>
      <c r="AL471" s="206"/>
    </row>
    <row r="472" spans="2:38" x14ac:dyDescent="0.25">
      <c r="B472" s="160" t="s">
        <v>1267</v>
      </c>
      <c r="C472" s="108" t="s">
        <v>1266</v>
      </c>
      <c r="D472" s="108" t="s">
        <v>3345</v>
      </c>
      <c r="E472" s="108" t="s">
        <v>3346</v>
      </c>
      <c r="F472" s="108" t="s">
        <v>3347</v>
      </c>
      <c r="G472" s="160" t="s">
        <v>167</v>
      </c>
      <c r="H472" s="109">
        <v>1</v>
      </c>
      <c r="I472" s="109">
        <v>1</v>
      </c>
      <c r="J472" s="109">
        <v>1</v>
      </c>
      <c r="K472" s="109">
        <v>3</v>
      </c>
      <c r="L472">
        <v>191117</v>
      </c>
      <c r="M472">
        <v>191117</v>
      </c>
      <c r="N472">
        <v>831298</v>
      </c>
      <c r="O472">
        <v>579530.56000000006</v>
      </c>
      <c r="P472">
        <v>1681476</v>
      </c>
      <c r="Q472">
        <v>1050326.8</v>
      </c>
      <c r="R472">
        <v>30218</v>
      </c>
      <c r="S472">
        <v>30218</v>
      </c>
      <c r="T472">
        <v>130689</v>
      </c>
      <c r="U472">
        <v>56349.5</v>
      </c>
      <c r="V472">
        <v>93349</v>
      </c>
      <c r="W472">
        <v>56349.5</v>
      </c>
      <c r="X472">
        <v>18670</v>
      </c>
      <c r="Y472">
        <v>0</v>
      </c>
      <c r="Z472">
        <v>18670</v>
      </c>
      <c r="AA472">
        <v>0</v>
      </c>
      <c r="AB472">
        <v>0</v>
      </c>
      <c r="AC472">
        <v>0</v>
      </c>
      <c r="AD472">
        <v>76</v>
      </c>
      <c r="AE472">
        <v>76</v>
      </c>
      <c r="AF472">
        <v>76</v>
      </c>
      <c r="AG472">
        <v>77</v>
      </c>
      <c r="AH472">
        <v>76</v>
      </c>
      <c r="AI472">
        <v>81</v>
      </c>
      <c r="AJ472">
        <v>336295.2</v>
      </c>
      <c r="AK472">
        <v>56349.5</v>
      </c>
      <c r="AL472" s="206"/>
    </row>
    <row r="473" spans="2:38" x14ac:dyDescent="0.25">
      <c r="B473" s="160" t="s">
        <v>725</v>
      </c>
      <c r="C473" s="108" t="s">
        <v>724</v>
      </c>
      <c r="D473" s="108" t="s">
        <v>3348</v>
      </c>
      <c r="E473" s="108" t="s">
        <v>3349</v>
      </c>
      <c r="F473" s="108" t="s">
        <v>3350</v>
      </c>
      <c r="G473" s="160" t="s">
        <v>167</v>
      </c>
      <c r="H473" s="109">
        <v>1</v>
      </c>
      <c r="I473" s="109">
        <v>1</v>
      </c>
      <c r="J473" s="109">
        <v>1</v>
      </c>
      <c r="K473" s="109">
        <v>3</v>
      </c>
      <c r="L473">
        <v>243616</v>
      </c>
      <c r="M473">
        <v>243616</v>
      </c>
      <c r="N473">
        <v>987906</v>
      </c>
      <c r="O473">
        <v>518829.87</v>
      </c>
      <c r="P473">
        <v>1998248</v>
      </c>
      <c r="Q473">
        <v>388671.89</v>
      </c>
      <c r="R473">
        <v>25128</v>
      </c>
      <c r="S473">
        <v>25128</v>
      </c>
      <c r="T473">
        <v>155308</v>
      </c>
      <c r="U473">
        <v>69621.05</v>
      </c>
      <c r="V473">
        <v>110934</v>
      </c>
      <c r="W473">
        <v>47037.97</v>
      </c>
      <c r="X473">
        <v>22187</v>
      </c>
      <c r="Y473">
        <v>22187</v>
      </c>
      <c r="Z473">
        <v>22187</v>
      </c>
      <c r="AA473">
        <v>22187</v>
      </c>
      <c r="AB473">
        <v>0</v>
      </c>
      <c r="AC473">
        <v>0</v>
      </c>
      <c r="AD473">
        <v>77</v>
      </c>
      <c r="AE473">
        <v>77</v>
      </c>
      <c r="AF473">
        <v>77</v>
      </c>
      <c r="AG473">
        <v>75</v>
      </c>
      <c r="AH473">
        <v>78</v>
      </c>
      <c r="AI473">
        <v>75</v>
      </c>
      <c r="AJ473">
        <v>399649.6</v>
      </c>
      <c r="AK473">
        <v>69621.05</v>
      </c>
      <c r="AL473" s="206"/>
    </row>
    <row r="474" spans="2:38" x14ac:dyDescent="0.25">
      <c r="B474" s="160" t="s">
        <v>1011</v>
      </c>
      <c r="C474" s="108" t="s">
        <v>1010</v>
      </c>
      <c r="D474" s="108" t="s">
        <v>3351</v>
      </c>
      <c r="E474" s="108" t="s">
        <v>3352</v>
      </c>
      <c r="F474" s="108" t="s">
        <v>3353</v>
      </c>
      <c r="G474" s="160" t="s">
        <v>167</v>
      </c>
      <c r="H474" s="109">
        <v>1</v>
      </c>
      <c r="I474" s="109">
        <v>1</v>
      </c>
      <c r="J474" s="109">
        <v>1</v>
      </c>
      <c r="K474" s="109">
        <v>3</v>
      </c>
      <c r="L474">
        <v>438936</v>
      </c>
      <c r="M474">
        <v>438936</v>
      </c>
      <c r="N474">
        <v>1950831</v>
      </c>
      <c r="O474">
        <v>1950831</v>
      </c>
      <c r="P474">
        <v>3945966</v>
      </c>
      <c r="Q474">
        <v>3693830.55</v>
      </c>
      <c r="R474">
        <v>438936</v>
      </c>
      <c r="S474">
        <v>438936</v>
      </c>
      <c r="T474">
        <v>306690</v>
      </c>
      <c r="U474">
        <v>0</v>
      </c>
      <c r="V474">
        <v>105150</v>
      </c>
      <c r="W474">
        <v>0</v>
      </c>
      <c r="X474">
        <v>43813</v>
      </c>
      <c r="Y474">
        <v>0</v>
      </c>
      <c r="Z474">
        <v>43813</v>
      </c>
      <c r="AA474">
        <v>0</v>
      </c>
      <c r="AB474">
        <v>113914</v>
      </c>
      <c r="AC474">
        <v>0</v>
      </c>
      <c r="AD474">
        <v>124</v>
      </c>
      <c r="AE474">
        <v>127</v>
      </c>
      <c r="AF474">
        <v>127</v>
      </c>
      <c r="AG474">
        <v>126</v>
      </c>
      <c r="AH474">
        <v>160.9</v>
      </c>
      <c r="AI474">
        <v>165.9</v>
      </c>
      <c r="AJ474">
        <v>789193.2</v>
      </c>
      <c r="AK474">
        <v>537243.49</v>
      </c>
      <c r="AL474" s="206"/>
    </row>
    <row r="475" spans="2:38" x14ac:dyDescent="0.25">
      <c r="B475" s="160" t="s">
        <v>567</v>
      </c>
      <c r="C475" s="108" t="s">
        <v>566</v>
      </c>
      <c r="D475" s="108" t="s">
        <v>3354</v>
      </c>
      <c r="E475" s="108" t="s">
        <v>3355</v>
      </c>
      <c r="F475" s="108" t="s">
        <v>3356</v>
      </c>
      <c r="G475" s="160" t="s">
        <v>167</v>
      </c>
      <c r="H475" s="109">
        <v>1</v>
      </c>
      <c r="I475" s="109">
        <v>1</v>
      </c>
      <c r="J475" s="109">
        <v>1</v>
      </c>
      <c r="K475" s="109">
        <v>3</v>
      </c>
      <c r="L475">
        <v>310796</v>
      </c>
      <c r="M475">
        <v>310796</v>
      </c>
      <c r="N475">
        <v>1290589</v>
      </c>
      <c r="O475">
        <v>1078815.1100000001</v>
      </c>
      <c r="P475">
        <v>2610488</v>
      </c>
      <c r="Q475">
        <v>170903</v>
      </c>
      <c r="R475">
        <v>59372</v>
      </c>
      <c r="S475">
        <v>59372</v>
      </c>
      <c r="T475">
        <v>202893</v>
      </c>
      <c r="U475">
        <v>19506.240000000002</v>
      </c>
      <c r="V475">
        <v>144923</v>
      </c>
      <c r="W475">
        <v>0</v>
      </c>
      <c r="X475">
        <v>28985</v>
      </c>
      <c r="Y475">
        <v>19506.240000000002</v>
      </c>
      <c r="Z475">
        <v>28985</v>
      </c>
      <c r="AA475">
        <v>0</v>
      </c>
      <c r="AB475">
        <v>0</v>
      </c>
      <c r="AC475">
        <v>0</v>
      </c>
      <c r="AD475">
        <v>154</v>
      </c>
      <c r="AE475">
        <v>150.84</v>
      </c>
      <c r="AF475">
        <v>150.84</v>
      </c>
      <c r="AG475">
        <v>147.84</v>
      </c>
      <c r="AH475">
        <v>150.59</v>
      </c>
      <c r="AI475">
        <v>148.59</v>
      </c>
      <c r="AJ475">
        <v>835488</v>
      </c>
      <c r="AK475">
        <v>0</v>
      </c>
      <c r="AL475" s="206"/>
    </row>
    <row r="476" spans="2:38" x14ac:dyDescent="0.25">
      <c r="B476" s="160" t="s">
        <v>753</v>
      </c>
      <c r="C476" s="108" t="s">
        <v>752</v>
      </c>
      <c r="D476" s="108" t="s">
        <v>3357</v>
      </c>
      <c r="E476" s="108" t="s">
        <v>3358</v>
      </c>
      <c r="F476" s="108" t="s">
        <v>3359</v>
      </c>
      <c r="G476" s="160" t="s">
        <v>167</v>
      </c>
      <c r="H476" s="109">
        <v>1</v>
      </c>
      <c r="I476" s="109">
        <v>1</v>
      </c>
      <c r="J476" s="109">
        <v>1</v>
      </c>
      <c r="K476" s="109">
        <v>3</v>
      </c>
      <c r="L476">
        <v>479411</v>
      </c>
      <c r="M476">
        <v>479411</v>
      </c>
      <c r="N476">
        <v>2130719</v>
      </c>
      <c r="O476">
        <v>1053734.8500000001</v>
      </c>
      <c r="P476">
        <v>4309827</v>
      </c>
      <c r="Q476">
        <v>20092.82</v>
      </c>
      <c r="R476">
        <v>35196</v>
      </c>
      <c r="S476">
        <v>8243.34</v>
      </c>
      <c r="T476">
        <v>334970</v>
      </c>
      <c r="U476">
        <v>43645.14</v>
      </c>
      <c r="V476">
        <v>239264</v>
      </c>
      <c r="W476">
        <v>0</v>
      </c>
      <c r="X476">
        <v>47853</v>
      </c>
      <c r="Y476">
        <v>43645.14</v>
      </c>
      <c r="Z476">
        <v>47853</v>
      </c>
      <c r="AA476">
        <v>0</v>
      </c>
      <c r="AB476">
        <v>0</v>
      </c>
      <c r="AC476">
        <v>0</v>
      </c>
      <c r="AD476">
        <v>136.6</v>
      </c>
      <c r="AE476">
        <v>136.6</v>
      </c>
      <c r="AF476">
        <v>136.6</v>
      </c>
      <c r="AG476">
        <v>135.19999999999999</v>
      </c>
      <c r="AH476">
        <v>130.19999999999999</v>
      </c>
      <c r="AI476">
        <v>136.6</v>
      </c>
      <c r="AJ476">
        <v>239264</v>
      </c>
      <c r="AK476">
        <v>0</v>
      </c>
      <c r="AL476" s="206"/>
    </row>
    <row r="477" spans="2:38" x14ac:dyDescent="0.25">
      <c r="B477" s="160" t="s">
        <v>1145</v>
      </c>
      <c r="C477" s="108" t="s">
        <v>1144</v>
      </c>
      <c r="D477" s="108" t="s">
        <v>3360</v>
      </c>
      <c r="E477" s="108" t="s">
        <v>3361</v>
      </c>
      <c r="F477" s="108" t="s">
        <v>3362</v>
      </c>
      <c r="G477" s="160" t="s">
        <v>167</v>
      </c>
      <c r="H477" s="109">
        <v>1</v>
      </c>
      <c r="I477" s="109">
        <v>1</v>
      </c>
      <c r="J477" s="109">
        <v>1</v>
      </c>
      <c r="K477" s="109">
        <v>3</v>
      </c>
      <c r="L477">
        <v>187871</v>
      </c>
      <c r="M477">
        <v>187871</v>
      </c>
      <c r="N477">
        <v>848505</v>
      </c>
      <c r="O477">
        <v>650235.78</v>
      </c>
      <c r="P477">
        <v>1716280</v>
      </c>
      <c r="Q477">
        <v>424258.35</v>
      </c>
      <c r="R477">
        <v>25394</v>
      </c>
      <c r="S477">
        <v>25394</v>
      </c>
      <c r="T477">
        <v>133392</v>
      </c>
      <c r="U477">
        <v>0</v>
      </c>
      <c r="V477">
        <v>95280</v>
      </c>
      <c r="W477">
        <v>0</v>
      </c>
      <c r="X477">
        <v>19056</v>
      </c>
      <c r="Y477">
        <v>0</v>
      </c>
      <c r="Z477">
        <v>19056</v>
      </c>
      <c r="AA477">
        <v>0</v>
      </c>
      <c r="AB477">
        <v>0</v>
      </c>
      <c r="AC477">
        <v>0</v>
      </c>
      <c r="AD477">
        <v>96</v>
      </c>
      <c r="AE477">
        <v>94</v>
      </c>
      <c r="AF477">
        <v>94</v>
      </c>
      <c r="AG477">
        <v>93</v>
      </c>
      <c r="AH477">
        <v>135</v>
      </c>
      <c r="AI477">
        <v>102.5</v>
      </c>
      <c r="AJ477">
        <v>1210979</v>
      </c>
      <c r="AK477">
        <v>0</v>
      </c>
      <c r="AL477" s="206"/>
    </row>
    <row r="478" spans="2:38" x14ac:dyDescent="0.25">
      <c r="B478" s="160" t="s">
        <v>324</v>
      </c>
      <c r="C478" s="108" t="s">
        <v>323</v>
      </c>
      <c r="D478" s="108" t="s">
        <v>3363</v>
      </c>
      <c r="E478" s="108" t="s">
        <v>3364</v>
      </c>
      <c r="F478" s="108" t="s">
        <v>3365</v>
      </c>
      <c r="G478" s="160" t="s">
        <v>167</v>
      </c>
      <c r="H478" s="109">
        <v>1</v>
      </c>
      <c r="I478" s="109">
        <v>1</v>
      </c>
      <c r="J478" s="109">
        <v>1</v>
      </c>
      <c r="K478" s="109">
        <v>3</v>
      </c>
      <c r="L478">
        <v>218248</v>
      </c>
      <c r="M478">
        <v>218248</v>
      </c>
      <c r="N478">
        <v>834038</v>
      </c>
      <c r="O478">
        <v>834038</v>
      </c>
      <c r="P478">
        <v>1687018</v>
      </c>
      <c r="Q478">
        <v>1687018</v>
      </c>
      <c r="R478">
        <v>218248</v>
      </c>
      <c r="S478">
        <v>218248</v>
      </c>
      <c r="T478">
        <v>1687018</v>
      </c>
      <c r="U478">
        <v>1687018</v>
      </c>
      <c r="V478">
        <v>0</v>
      </c>
      <c r="W478">
        <v>0</v>
      </c>
      <c r="X478">
        <v>169670</v>
      </c>
      <c r="Y478">
        <v>169670</v>
      </c>
      <c r="Z478">
        <v>184293</v>
      </c>
      <c r="AA478">
        <v>184293</v>
      </c>
      <c r="AB478">
        <v>1333055</v>
      </c>
      <c r="AC478">
        <v>1333055</v>
      </c>
      <c r="AD478">
        <v>455</v>
      </c>
      <c r="AE478">
        <v>447.1</v>
      </c>
      <c r="AF478">
        <v>447.1</v>
      </c>
      <c r="AG478">
        <v>450.2</v>
      </c>
      <c r="AH478">
        <v>466.83</v>
      </c>
      <c r="AI478">
        <v>476.1</v>
      </c>
      <c r="AJ478">
        <v>353963</v>
      </c>
      <c r="AK478">
        <v>353963</v>
      </c>
      <c r="AL478" s="206"/>
    </row>
    <row r="479" spans="2:38" x14ac:dyDescent="0.25">
      <c r="B479" s="160" t="s">
        <v>903</v>
      </c>
      <c r="C479" s="108" t="s">
        <v>902</v>
      </c>
      <c r="D479" s="108" t="s">
        <v>3366</v>
      </c>
      <c r="E479" s="108" t="s">
        <v>3367</v>
      </c>
      <c r="F479" s="108" t="s">
        <v>3368</v>
      </c>
      <c r="G479" s="160" t="s">
        <v>167</v>
      </c>
      <c r="H479" s="109">
        <v>1</v>
      </c>
      <c r="I479" s="109">
        <v>1</v>
      </c>
      <c r="J479" s="109">
        <v>1</v>
      </c>
      <c r="K479" s="109">
        <v>3</v>
      </c>
      <c r="L479">
        <v>629591</v>
      </c>
      <c r="M479">
        <v>626417.01</v>
      </c>
      <c r="N479">
        <v>2798184</v>
      </c>
      <c r="O479">
        <v>2214788.85</v>
      </c>
      <c r="P479">
        <v>5659916</v>
      </c>
      <c r="Q479">
        <v>1748985.42</v>
      </c>
      <c r="R479">
        <v>127288</v>
      </c>
      <c r="S479">
        <v>127110.22</v>
      </c>
      <c r="T479">
        <v>532179</v>
      </c>
      <c r="U479">
        <v>103859.58</v>
      </c>
      <c r="V479">
        <v>314216</v>
      </c>
      <c r="W479">
        <v>11336.58</v>
      </c>
      <c r="X479">
        <v>62843</v>
      </c>
      <c r="Y479">
        <v>29680</v>
      </c>
      <c r="Z479">
        <v>62843</v>
      </c>
      <c r="AA479">
        <v>62843</v>
      </c>
      <c r="AB479">
        <v>92277</v>
      </c>
      <c r="AC479">
        <v>0</v>
      </c>
      <c r="AD479">
        <v>292</v>
      </c>
      <c r="AE479">
        <v>301</v>
      </c>
      <c r="AF479">
        <v>301</v>
      </c>
      <c r="AG479">
        <v>298</v>
      </c>
      <c r="AH479">
        <v>308</v>
      </c>
      <c r="AI479">
        <v>299</v>
      </c>
      <c r="AJ479">
        <v>4527932.8</v>
      </c>
      <c r="AK479">
        <v>1164927.7</v>
      </c>
      <c r="AL479" s="206"/>
    </row>
    <row r="480" spans="2:38" x14ac:dyDescent="0.25">
      <c r="B480" s="160" t="s">
        <v>1489</v>
      </c>
      <c r="C480" s="108" t="s">
        <v>1488</v>
      </c>
      <c r="D480" s="108" t="s">
        <v>3369</v>
      </c>
      <c r="E480" s="108" t="s">
        <v>3370</v>
      </c>
      <c r="F480" s="108" t="s">
        <v>3371</v>
      </c>
      <c r="G480" s="160" t="s">
        <v>161</v>
      </c>
      <c r="H480" s="109">
        <v>1</v>
      </c>
      <c r="I480" s="109">
        <v>1</v>
      </c>
      <c r="J480" s="109">
        <v>1</v>
      </c>
      <c r="K480" s="109">
        <v>3</v>
      </c>
      <c r="L480">
        <v>192158</v>
      </c>
      <c r="M480">
        <v>192158</v>
      </c>
      <c r="N480">
        <v>952137</v>
      </c>
      <c r="O480">
        <v>651554.4</v>
      </c>
      <c r="P480">
        <v>0</v>
      </c>
      <c r="Q480">
        <v>0</v>
      </c>
      <c r="R480">
        <v>0</v>
      </c>
      <c r="S480">
        <v>0</v>
      </c>
      <c r="T480">
        <v>0</v>
      </c>
      <c r="U480">
        <v>0</v>
      </c>
      <c r="V480">
        <v>0</v>
      </c>
      <c r="W480">
        <v>0</v>
      </c>
      <c r="X480">
        <v>0</v>
      </c>
      <c r="Y480">
        <v>0</v>
      </c>
      <c r="Z480">
        <v>0</v>
      </c>
      <c r="AA480">
        <v>0</v>
      </c>
      <c r="AB480">
        <v>0</v>
      </c>
      <c r="AC480">
        <v>0</v>
      </c>
      <c r="AD480">
        <v>22</v>
      </c>
      <c r="AE480">
        <v>22</v>
      </c>
      <c r="AF480">
        <v>22</v>
      </c>
      <c r="AG480">
        <v>23</v>
      </c>
      <c r="AH480">
        <v>22</v>
      </c>
      <c r="AI480">
        <v>23</v>
      </c>
      <c r="AJ480">
        <v>0</v>
      </c>
      <c r="AK480">
        <v>0</v>
      </c>
      <c r="AL480" s="206"/>
    </row>
    <row r="481" spans="2:38" x14ac:dyDescent="0.25">
      <c r="B481" s="160" t="s">
        <v>1061</v>
      </c>
      <c r="C481" s="108" t="s">
        <v>1060</v>
      </c>
      <c r="D481" s="108" t="s">
        <v>3372</v>
      </c>
      <c r="E481" s="108" t="s">
        <v>3373</v>
      </c>
      <c r="F481" s="108" t="s">
        <v>3374</v>
      </c>
      <c r="G481" s="160" t="s">
        <v>167</v>
      </c>
      <c r="H481" s="109">
        <v>1</v>
      </c>
      <c r="I481" s="109">
        <v>1</v>
      </c>
      <c r="J481" s="109">
        <v>1</v>
      </c>
      <c r="K481" s="109">
        <v>3</v>
      </c>
      <c r="L481">
        <v>196351</v>
      </c>
      <c r="M481">
        <v>196351</v>
      </c>
      <c r="N481">
        <v>872671</v>
      </c>
      <c r="O481">
        <v>424108.68</v>
      </c>
      <c r="P481">
        <v>1765161</v>
      </c>
      <c r="Q481">
        <v>589669.24</v>
      </c>
      <c r="R481">
        <v>29478</v>
      </c>
      <c r="S481">
        <v>29478</v>
      </c>
      <c r="T481">
        <v>137192</v>
      </c>
      <c r="U481">
        <v>127393</v>
      </c>
      <c r="V481">
        <v>97994</v>
      </c>
      <c r="W481">
        <v>88195</v>
      </c>
      <c r="X481">
        <v>19599</v>
      </c>
      <c r="Y481">
        <v>19599</v>
      </c>
      <c r="Z481">
        <v>19599</v>
      </c>
      <c r="AA481">
        <v>19599</v>
      </c>
      <c r="AB481">
        <v>0</v>
      </c>
      <c r="AC481">
        <v>0</v>
      </c>
      <c r="AD481">
        <v>89</v>
      </c>
      <c r="AE481">
        <v>88</v>
      </c>
      <c r="AF481">
        <v>88</v>
      </c>
      <c r="AG481">
        <v>86</v>
      </c>
      <c r="AH481">
        <v>87</v>
      </c>
      <c r="AI481">
        <v>88</v>
      </c>
      <c r="AJ481">
        <v>353032.2</v>
      </c>
      <c r="AK481">
        <v>213028.7</v>
      </c>
      <c r="AL481" s="206"/>
    </row>
    <row r="482" spans="2:38" x14ac:dyDescent="0.25">
      <c r="B482" s="160" t="s">
        <v>1185</v>
      </c>
      <c r="C482" s="108" t="s">
        <v>1184</v>
      </c>
      <c r="D482" s="108" t="s">
        <v>3375</v>
      </c>
      <c r="E482" s="108" t="s">
        <v>3376</v>
      </c>
      <c r="F482" s="108" t="s">
        <v>3377</v>
      </c>
      <c r="G482" s="160" t="s">
        <v>167</v>
      </c>
      <c r="H482" s="109">
        <v>1</v>
      </c>
      <c r="I482" s="109">
        <v>1</v>
      </c>
      <c r="J482" s="109">
        <v>1</v>
      </c>
      <c r="K482" s="109">
        <v>3</v>
      </c>
      <c r="L482">
        <v>239054</v>
      </c>
      <c r="M482">
        <v>239054</v>
      </c>
      <c r="N482">
        <v>1444456</v>
      </c>
      <c r="O482">
        <v>1444456</v>
      </c>
      <c r="P482">
        <v>2921717</v>
      </c>
      <c r="Q482">
        <v>1088512.96</v>
      </c>
      <c r="R482">
        <v>145704</v>
      </c>
      <c r="S482">
        <v>145704</v>
      </c>
      <c r="T482">
        <v>227082</v>
      </c>
      <c r="U482">
        <v>33660.65</v>
      </c>
      <c r="V482">
        <v>162202</v>
      </c>
      <c r="W482">
        <v>33660.65</v>
      </c>
      <c r="X482">
        <v>32440</v>
      </c>
      <c r="Y482">
        <v>0</v>
      </c>
      <c r="Z482">
        <v>32440</v>
      </c>
      <c r="AA482">
        <v>0</v>
      </c>
      <c r="AB482">
        <v>0</v>
      </c>
      <c r="AC482">
        <v>0</v>
      </c>
      <c r="AD482">
        <v>357.85</v>
      </c>
      <c r="AE482">
        <v>360.68</v>
      </c>
      <c r="AF482">
        <v>360.68</v>
      </c>
      <c r="AG482">
        <v>360.35</v>
      </c>
      <c r="AH482">
        <v>383.75</v>
      </c>
      <c r="AI482">
        <v>388.75</v>
      </c>
      <c r="AJ482">
        <v>584343.4</v>
      </c>
      <c r="AK482">
        <v>30419.5</v>
      </c>
      <c r="AL482" s="206"/>
    </row>
    <row r="483" spans="2:38" x14ac:dyDescent="0.25">
      <c r="B483" s="160" t="s">
        <v>1269</v>
      </c>
      <c r="C483" s="108" t="s">
        <v>1268</v>
      </c>
      <c r="D483" s="108" t="s">
        <v>3378</v>
      </c>
      <c r="E483" s="108" t="s">
        <v>3379</v>
      </c>
      <c r="F483" s="108" t="s">
        <v>3380</v>
      </c>
      <c r="G483" s="160" t="s">
        <v>167</v>
      </c>
      <c r="H483" s="109">
        <v>1</v>
      </c>
      <c r="I483" s="109">
        <v>1</v>
      </c>
      <c r="J483" s="109">
        <v>1</v>
      </c>
      <c r="K483" s="109">
        <v>3</v>
      </c>
      <c r="L483">
        <v>854142</v>
      </c>
      <c r="M483">
        <v>854134.66</v>
      </c>
      <c r="N483">
        <v>3467759</v>
      </c>
      <c r="O483">
        <v>3270920.65</v>
      </c>
      <c r="P483">
        <v>7014273</v>
      </c>
      <c r="Q483">
        <v>12090.6</v>
      </c>
      <c r="R483">
        <v>271593</v>
      </c>
      <c r="S483">
        <v>271593</v>
      </c>
      <c r="T483">
        <v>545165</v>
      </c>
      <c r="U483">
        <v>12090.6</v>
      </c>
      <c r="V483">
        <v>389403</v>
      </c>
      <c r="W483">
        <v>12090.6</v>
      </c>
      <c r="X483">
        <v>77881</v>
      </c>
      <c r="Y483">
        <v>0</v>
      </c>
      <c r="Z483">
        <v>77881</v>
      </c>
      <c r="AA483">
        <v>0</v>
      </c>
      <c r="AB483">
        <v>0</v>
      </c>
      <c r="AC483">
        <v>0</v>
      </c>
      <c r="AD483">
        <v>635.4</v>
      </c>
      <c r="AE483">
        <v>634.9</v>
      </c>
      <c r="AF483">
        <v>634.9</v>
      </c>
      <c r="AG483">
        <v>643.4</v>
      </c>
      <c r="AH483">
        <v>647.70000000000005</v>
      </c>
      <c r="AI483">
        <v>647.20000000000005</v>
      </c>
      <c r="AJ483">
        <v>2119914</v>
      </c>
      <c r="AK483">
        <v>12090.6</v>
      </c>
      <c r="AL483" s="206"/>
    </row>
    <row r="484" spans="2:38" x14ac:dyDescent="0.25">
      <c r="B484" s="160" t="s">
        <v>401</v>
      </c>
      <c r="C484" s="108" t="s">
        <v>400</v>
      </c>
      <c r="D484" s="108" t="s">
        <v>3381</v>
      </c>
      <c r="E484" s="108" t="s">
        <v>3382</v>
      </c>
      <c r="F484" s="108" t="s">
        <v>3383</v>
      </c>
      <c r="G484" s="160" t="s">
        <v>167</v>
      </c>
      <c r="H484" s="109">
        <v>1</v>
      </c>
      <c r="I484" s="109">
        <v>1</v>
      </c>
      <c r="J484" s="109">
        <v>1</v>
      </c>
      <c r="K484" s="109">
        <v>3</v>
      </c>
      <c r="L484">
        <v>108449</v>
      </c>
      <c r="M484">
        <v>108449</v>
      </c>
      <c r="N484">
        <v>498737</v>
      </c>
      <c r="O484">
        <v>498737</v>
      </c>
      <c r="P484">
        <v>1008800</v>
      </c>
      <c r="Q484">
        <v>491420.91</v>
      </c>
      <c r="R484">
        <v>35334</v>
      </c>
      <c r="S484">
        <v>35334</v>
      </c>
      <c r="T484">
        <v>78405</v>
      </c>
      <c r="U484">
        <v>56003</v>
      </c>
      <c r="V484">
        <v>56003</v>
      </c>
      <c r="W484">
        <v>56003</v>
      </c>
      <c r="X484">
        <v>11201</v>
      </c>
      <c r="Y484">
        <v>0</v>
      </c>
      <c r="Z484">
        <v>11201</v>
      </c>
      <c r="AA484">
        <v>0</v>
      </c>
      <c r="AB484">
        <v>0</v>
      </c>
      <c r="AC484">
        <v>0</v>
      </c>
      <c r="AD484">
        <v>97.7</v>
      </c>
      <c r="AE484">
        <v>99</v>
      </c>
      <c r="AF484">
        <v>99</v>
      </c>
      <c r="AG484">
        <v>103</v>
      </c>
      <c r="AH484">
        <v>97.5</v>
      </c>
      <c r="AI484">
        <v>97.5</v>
      </c>
      <c r="AJ484">
        <v>201761</v>
      </c>
      <c r="AK484">
        <v>201761</v>
      </c>
      <c r="AL484" s="206"/>
    </row>
    <row r="485" spans="2:38" x14ac:dyDescent="0.25">
      <c r="B485" s="160" t="s">
        <v>1605</v>
      </c>
      <c r="C485" s="108" t="s">
        <v>1604</v>
      </c>
      <c r="D485" s="108" t="s">
        <v>3384</v>
      </c>
      <c r="E485" s="108" t="s">
        <v>3385</v>
      </c>
      <c r="F485" s="108" t="s">
        <v>3386</v>
      </c>
      <c r="G485" s="160" t="s">
        <v>167</v>
      </c>
      <c r="H485" s="109">
        <v>1</v>
      </c>
      <c r="I485" s="109">
        <v>1</v>
      </c>
      <c r="J485" s="109">
        <v>1</v>
      </c>
      <c r="K485" s="109">
        <v>3</v>
      </c>
      <c r="L485">
        <v>386718</v>
      </c>
      <c r="M485">
        <v>386718</v>
      </c>
      <c r="N485">
        <v>1872055</v>
      </c>
      <c r="O485">
        <v>4835</v>
      </c>
      <c r="P485">
        <v>3786625</v>
      </c>
      <c r="Q485">
        <v>482103.28</v>
      </c>
      <c r="R485">
        <v>39854</v>
      </c>
      <c r="S485">
        <v>39854</v>
      </c>
      <c r="T485">
        <v>294307</v>
      </c>
      <c r="U485">
        <v>18444.73</v>
      </c>
      <c r="V485">
        <v>210219</v>
      </c>
      <c r="W485">
        <v>2066.35</v>
      </c>
      <c r="X485">
        <v>42044</v>
      </c>
      <c r="Y485">
        <v>6378.38</v>
      </c>
      <c r="Z485">
        <v>42044</v>
      </c>
      <c r="AA485">
        <v>10000</v>
      </c>
      <c r="AB485">
        <v>0</v>
      </c>
      <c r="AC485">
        <v>0</v>
      </c>
      <c r="AD485">
        <v>120.2</v>
      </c>
      <c r="AE485">
        <v>121</v>
      </c>
      <c r="AF485">
        <v>121</v>
      </c>
      <c r="AG485">
        <v>120</v>
      </c>
      <c r="AH485">
        <v>121</v>
      </c>
      <c r="AI485">
        <v>123</v>
      </c>
      <c r="AJ485">
        <v>1018472.43</v>
      </c>
      <c r="AK485">
        <v>18444.73</v>
      </c>
      <c r="AL485" s="206"/>
    </row>
    <row r="486" spans="2:38" x14ac:dyDescent="0.25">
      <c r="B486" s="160" t="s">
        <v>403</v>
      </c>
      <c r="C486" s="108" t="s">
        <v>402</v>
      </c>
      <c r="D486" s="108" t="s">
        <v>3387</v>
      </c>
      <c r="E486" s="108" t="s">
        <v>3388</v>
      </c>
      <c r="F486" s="108" t="s">
        <v>3389</v>
      </c>
      <c r="G486" s="160" t="s">
        <v>167</v>
      </c>
      <c r="H486" s="109">
        <v>1</v>
      </c>
      <c r="I486" s="109">
        <v>1</v>
      </c>
      <c r="J486" s="109">
        <v>1</v>
      </c>
      <c r="K486" s="109">
        <v>3</v>
      </c>
      <c r="L486">
        <v>1928552</v>
      </c>
      <c r="M486">
        <v>1928552</v>
      </c>
      <c r="N486">
        <v>8943369</v>
      </c>
      <c r="O486">
        <v>8876526</v>
      </c>
      <c r="P486">
        <v>18089849</v>
      </c>
      <c r="Q486">
        <v>1697359.49</v>
      </c>
      <c r="R486">
        <v>94226</v>
      </c>
      <c r="S486">
        <v>94226</v>
      </c>
      <c r="T486">
        <v>1405987</v>
      </c>
      <c r="U486">
        <v>227041</v>
      </c>
      <c r="V486">
        <v>804277</v>
      </c>
      <c r="W486">
        <v>125841</v>
      </c>
      <c r="X486">
        <v>200855</v>
      </c>
      <c r="Y486">
        <v>0</v>
      </c>
      <c r="Z486">
        <v>200855</v>
      </c>
      <c r="AA486">
        <v>0</v>
      </c>
      <c r="AB486">
        <v>200000</v>
      </c>
      <c r="AC486">
        <v>101200</v>
      </c>
      <c r="AD486">
        <v>247</v>
      </c>
      <c r="AE486">
        <v>238</v>
      </c>
      <c r="AF486">
        <v>238</v>
      </c>
      <c r="AG486">
        <v>228</v>
      </c>
      <c r="AH486">
        <v>225.1</v>
      </c>
      <c r="AI486">
        <v>231.4</v>
      </c>
      <c r="AJ486">
        <v>4426700</v>
      </c>
      <c r="AK486">
        <v>1697359.49</v>
      </c>
      <c r="AL486" s="206"/>
    </row>
    <row r="487" spans="2:38" x14ac:dyDescent="0.25">
      <c r="B487" s="160" t="s">
        <v>759</v>
      </c>
      <c r="C487" s="108" t="s">
        <v>758</v>
      </c>
      <c r="D487" s="108" t="s">
        <v>3390</v>
      </c>
      <c r="E487" s="108" t="s">
        <v>3391</v>
      </c>
      <c r="F487" s="108" t="s">
        <v>3392</v>
      </c>
      <c r="G487" s="160" t="s">
        <v>161</v>
      </c>
      <c r="H487" s="109">
        <v>1</v>
      </c>
      <c r="I487" s="109">
        <v>1</v>
      </c>
      <c r="J487" s="109">
        <v>1</v>
      </c>
      <c r="K487" s="109">
        <v>3</v>
      </c>
      <c r="L487">
        <v>37508</v>
      </c>
      <c r="M487">
        <v>37508</v>
      </c>
      <c r="N487">
        <v>155463</v>
      </c>
      <c r="O487">
        <v>155463</v>
      </c>
      <c r="P487">
        <v>314457</v>
      </c>
      <c r="Q487">
        <v>36800.639999999999</v>
      </c>
      <c r="R487">
        <v>0</v>
      </c>
      <c r="S487">
        <v>0</v>
      </c>
      <c r="T487">
        <v>24440</v>
      </c>
      <c r="U487">
        <v>0</v>
      </c>
      <c r="V487">
        <v>17458</v>
      </c>
      <c r="W487">
        <v>0</v>
      </c>
      <c r="X487">
        <v>3491</v>
      </c>
      <c r="Y487">
        <v>0</v>
      </c>
      <c r="Z487">
        <v>3491</v>
      </c>
      <c r="AA487">
        <v>0</v>
      </c>
      <c r="AB487">
        <v>0</v>
      </c>
      <c r="AC487">
        <v>0</v>
      </c>
      <c r="AD487">
        <v>18.25</v>
      </c>
      <c r="AE487">
        <v>18.25</v>
      </c>
      <c r="AF487">
        <v>18.25</v>
      </c>
      <c r="AG487">
        <v>19.04</v>
      </c>
      <c r="AH487">
        <v>20.04</v>
      </c>
      <c r="AI487">
        <v>21.04</v>
      </c>
      <c r="AJ487">
        <v>158137</v>
      </c>
      <c r="AK487">
        <v>0</v>
      </c>
      <c r="AL487" s="206"/>
    </row>
    <row r="488" spans="2:38" x14ac:dyDescent="0.25">
      <c r="B488" s="160" t="s">
        <v>1525</v>
      </c>
      <c r="C488" s="108" t="s">
        <v>1524</v>
      </c>
      <c r="D488" s="108" t="s">
        <v>3393</v>
      </c>
      <c r="E488" s="108" t="s">
        <v>3394</v>
      </c>
      <c r="F488" s="108" t="s">
        <v>3395</v>
      </c>
      <c r="G488" s="160" t="s">
        <v>161</v>
      </c>
      <c r="H488" s="109">
        <v>1</v>
      </c>
      <c r="I488" s="109">
        <v>1</v>
      </c>
      <c r="J488" s="109">
        <v>1</v>
      </c>
      <c r="K488" s="109">
        <v>3</v>
      </c>
      <c r="L488">
        <v>1035497</v>
      </c>
      <c r="M488">
        <v>1035497</v>
      </c>
      <c r="N488">
        <v>5053559</v>
      </c>
      <c r="O488">
        <v>2220923.83</v>
      </c>
      <c r="P488">
        <v>10221889</v>
      </c>
      <c r="Q488">
        <v>198837.44</v>
      </c>
      <c r="R488">
        <v>0</v>
      </c>
      <c r="S488">
        <v>0</v>
      </c>
      <c r="T488">
        <v>794471</v>
      </c>
      <c r="U488">
        <v>98431.49</v>
      </c>
      <c r="V488">
        <v>567479</v>
      </c>
      <c r="W488">
        <v>44417.08</v>
      </c>
      <c r="X488">
        <v>113496</v>
      </c>
      <c r="Y488">
        <v>0</v>
      </c>
      <c r="Z488">
        <v>113496</v>
      </c>
      <c r="AA488">
        <v>54014.41</v>
      </c>
      <c r="AB488">
        <v>0</v>
      </c>
      <c r="AC488">
        <v>0</v>
      </c>
      <c r="AD488">
        <v>98</v>
      </c>
      <c r="AE488">
        <v>101</v>
      </c>
      <c r="AF488">
        <v>101</v>
      </c>
      <c r="AG488">
        <v>107</v>
      </c>
      <c r="AH488">
        <v>122.6</v>
      </c>
      <c r="AI488">
        <v>137.6</v>
      </c>
      <c r="AJ488">
        <v>8600000</v>
      </c>
      <c r="AK488">
        <v>98431.49</v>
      </c>
      <c r="AL488" s="206"/>
    </row>
    <row r="489" spans="2:38" x14ac:dyDescent="0.25">
      <c r="B489" s="160" t="s">
        <v>1271</v>
      </c>
      <c r="C489" s="108" t="s">
        <v>1270</v>
      </c>
      <c r="D489" s="108" t="s">
        <v>3396</v>
      </c>
      <c r="E489" s="108" t="s">
        <v>3397</v>
      </c>
      <c r="F489" s="108" t="s">
        <v>3398</v>
      </c>
      <c r="G489" s="160" t="s">
        <v>167</v>
      </c>
      <c r="H489" s="109">
        <v>1</v>
      </c>
      <c r="I489" s="109">
        <v>1</v>
      </c>
      <c r="J489" s="109">
        <v>1</v>
      </c>
      <c r="K489" s="109">
        <v>3</v>
      </c>
      <c r="L489">
        <v>43391</v>
      </c>
      <c r="M489">
        <v>43391</v>
      </c>
      <c r="N489">
        <v>166577</v>
      </c>
      <c r="O489">
        <v>166577</v>
      </c>
      <c r="P489">
        <v>336938</v>
      </c>
      <c r="Q489">
        <v>176537</v>
      </c>
      <c r="R489">
        <v>34626</v>
      </c>
      <c r="S489">
        <v>34626</v>
      </c>
      <c r="T489">
        <v>26188</v>
      </c>
      <c r="U489">
        <v>6408</v>
      </c>
      <c r="V489">
        <v>18706</v>
      </c>
      <c r="W489">
        <v>6408</v>
      </c>
      <c r="X489">
        <v>3741</v>
      </c>
      <c r="Y489">
        <v>0</v>
      </c>
      <c r="Z489">
        <v>3741</v>
      </c>
      <c r="AA489">
        <v>0</v>
      </c>
      <c r="AB489">
        <v>0</v>
      </c>
      <c r="AC489">
        <v>0</v>
      </c>
      <c r="AD489">
        <v>137</v>
      </c>
      <c r="AE489">
        <v>138.5</v>
      </c>
      <c r="AF489">
        <v>138.5</v>
      </c>
      <c r="AG489">
        <v>146</v>
      </c>
      <c r="AH489">
        <v>144.5</v>
      </c>
      <c r="AI489">
        <v>146</v>
      </c>
      <c r="AJ489">
        <v>67388</v>
      </c>
      <c r="AK489">
        <v>67390</v>
      </c>
      <c r="AL489" s="206"/>
    </row>
    <row r="490" spans="2:38" x14ac:dyDescent="0.25">
      <c r="B490" s="160" t="s">
        <v>569</v>
      </c>
      <c r="C490" s="108" t="s">
        <v>568</v>
      </c>
      <c r="D490" s="108" t="s">
        <v>3399</v>
      </c>
      <c r="E490" s="108" t="s">
        <v>3400</v>
      </c>
      <c r="F490" s="108" t="s">
        <v>3401</v>
      </c>
      <c r="G490" s="160" t="s">
        <v>167</v>
      </c>
      <c r="H490" s="109">
        <v>1</v>
      </c>
      <c r="I490" s="109">
        <v>1</v>
      </c>
      <c r="J490" s="109">
        <v>1</v>
      </c>
      <c r="K490" s="109">
        <v>3</v>
      </c>
      <c r="L490">
        <v>1170759.93</v>
      </c>
      <c r="M490">
        <v>1150979.01</v>
      </c>
      <c r="N490">
        <v>5237850</v>
      </c>
      <c r="O490">
        <v>3167626.92</v>
      </c>
      <c r="P490">
        <v>10594656</v>
      </c>
      <c r="Q490">
        <v>1209639.1000000001</v>
      </c>
      <c r="R490">
        <v>59667</v>
      </c>
      <c r="S490">
        <v>59051.72</v>
      </c>
      <c r="T490">
        <v>823443</v>
      </c>
      <c r="U490">
        <v>14555.94</v>
      </c>
      <c r="V490">
        <v>588173</v>
      </c>
      <c r="W490">
        <v>9291.7999999999993</v>
      </c>
      <c r="X490">
        <v>117635</v>
      </c>
      <c r="Y490">
        <v>5264.14</v>
      </c>
      <c r="Z490">
        <v>117635</v>
      </c>
      <c r="AA490">
        <v>0</v>
      </c>
      <c r="AB490">
        <v>0</v>
      </c>
      <c r="AC490">
        <v>0</v>
      </c>
      <c r="AD490">
        <v>154</v>
      </c>
      <c r="AE490">
        <v>162</v>
      </c>
      <c r="AF490">
        <v>162</v>
      </c>
      <c r="AG490">
        <v>159</v>
      </c>
      <c r="AH490">
        <v>157</v>
      </c>
      <c r="AI490">
        <v>168</v>
      </c>
      <c r="AJ490">
        <v>2194656</v>
      </c>
      <c r="AK490">
        <v>116343.3</v>
      </c>
      <c r="AL490" s="206"/>
    </row>
    <row r="491" spans="2:38" x14ac:dyDescent="0.25">
      <c r="B491" s="160" t="s">
        <v>981</v>
      </c>
      <c r="C491" s="108" t="s">
        <v>980</v>
      </c>
      <c r="D491" s="108" t="s">
        <v>3402</v>
      </c>
      <c r="E491" s="108" t="s">
        <v>3403</v>
      </c>
      <c r="F491" s="108" t="s">
        <v>3404</v>
      </c>
      <c r="G491" s="160" t="s">
        <v>167</v>
      </c>
      <c r="H491" s="109">
        <v>1</v>
      </c>
      <c r="I491" s="109">
        <v>1</v>
      </c>
      <c r="J491" s="109">
        <v>1</v>
      </c>
      <c r="K491" s="109">
        <v>3</v>
      </c>
      <c r="L491">
        <v>265214</v>
      </c>
      <c r="M491">
        <v>265214</v>
      </c>
      <c r="N491">
        <v>1178730</v>
      </c>
      <c r="O491">
        <v>589364.98</v>
      </c>
      <c r="P491">
        <v>2384230</v>
      </c>
      <c r="Q491">
        <v>816680.72</v>
      </c>
      <c r="R491">
        <v>31266</v>
      </c>
      <c r="S491">
        <v>31266</v>
      </c>
      <c r="T491">
        <v>185309</v>
      </c>
      <c r="U491">
        <v>40380.99</v>
      </c>
      <c r="V491">
        <v>132363</v>
      </c>
      <c r="W491">
        <v>0</v>
      </c>
      <c r="X491">
        <v>26473</v>
      </c>
      <c r="Y491">
        <v>17650.52</v>
      </c>
      <c r="Z491">
        <v>26473</v>
      </c>
      <c r="AA491">
        <v>22730.47</v>
      </c>
      <c r="AB491">
        <v>0</v>
      </c>
      <c r="AC491">
        <v>0</v>
      </c>
      <c r="AD491">
        <v>95</v>
      </c>
      <c r="AE491">
        <v>98</v>
      </c>
      <c r="AF491">
        <v>98</v>
      </c>
      <c r="AG491">
        <v>95.5</v>
      </c>
      <c r="AH491">
        <v>141</v>
      </c>
      <c r="AI491">
        <v>141</v>
      </c>
      <c r="AJ491">
        <v>476846</v>
      </c>
      <c r="AK491">
        <v>230205.56</v>
      </c>
      <c r="AL491" s="206"/>
    </row>
    <row r="492" spans="2:38" x14ac:dyDescent="0.25">
      <c r="B492" s="160" t="s">
        <v>1313</v>
      </c>
      <c r="C492" s="108" t="s">
        <v>1312</v>
      </c>
      <c r="D492" s="108" t="s">
        <v>3405</v>
      </c>
      <c r="E492" s="108" t="s">
        <v>3406</v>
      </c>
      <c r="F492" s="108" t="s">
        <v>3407</v>
      </c>
      <c r="G492" s="160" t="s">
        <v>167</v>
      </c>
      <c r="H492" s="109">
        <v>1</v>
      </c>
      <c r="I492" s="109">
        <v>1</v>
      </c>
      <c r="J492" s="109">
        <v>1</v>
      </c>
      <c r="K492" s="109">
        <v>3</v>
      </c>
      <c r="L492">
        <v>1970516</v>
      </c>
      <c r="M492">
        <v>1937125.74</v>
      </c>
      <c r="N492">
        <v>9555202</v>
      </c>
      <c r="O492">
        <v>0</v>
      </c>
      <c r="P492">
        <v>19327410</v>
      </c>
      <c r="Q492">
        <v>0</v>
      </c>
      <c r="R492">
        <v>243378</v>
      </c>
      <c r="S492">
        <v>217.36</v>
      </c>
      <c r="T492">
        <v>1688111</v>
      </c>
      <c r="U492">
        <v>0</v>
      </c>
      <c r="V492">
        <v>1072981</v>
      </c>
      <c r="W492">
        <v>0</v>
      </c>
      <c r="X492">
        <v>214596</v>
      </c>
      <c r="Y492">
        <v>0</v>
      </c>
      <c r="Z492">
        <v>214596</v>
      </c>
      <c r="AA492">
        <v>0</v>
      </c>
      <c r="AB492">
        <v>185938</v>
      </c>
      <c r="AC492">
        <v>0</v>
      </c>
      <c r="AD492">
        <v>572.9</v>
      </c>
      <c r="AE492">
        <v>617.9</v>
      </c>
      <c r="AF492">
        <v>617.9</v>
      </c>
      <c r="AG492">
        <v>602.5</v>
      </c>
      <c r="AH492">
        <v>595</v>
      </c>
      <c r="AI492">
        <v>597.1</v>
      </c>
      <c r="AJ492">
        <v>3900000</v>
      </c>
      <c r="AK492">
        <v>0</v>
      </c>
      <c r="AL492" s="206"/>
    </row>
    <row r="493" spans="2:38" x14ac:dyDescent="0.25">
      <c r="B493" s="160" t="s">
        <v>326</v>
      </c>
      <c r="C493" s="108" t="s">
        <v>325</v>
      </c>
      <c r="D493" s="108" t="s">
        <v>3408</v>
      </c>
      <c r="E493" s="108" t="s">
        <v>3409</v>
      </c>
      <c r="F493" s="108" t="s">
        <v>3410</v>
      </c>
      <c r="G493" s="160" t="s">
        <v>167</v>
      </c>
      <c r="H493" s="109">
        <v>1</v>
      </c>
      <c r="I493" s="109">
        <v>1</v>
      </c>
      <c r="J493" s="109">
        <v>1</v>
      </c>
      <c r="K493" s="109">
        <v>3</v>
      </c>
      <c r="L493">
        <v>137555</v>
      </c>
      <c r="M493">
        <v>137555</v>
      </c>
      <c r="N493">
        <v>641110</v>
      </c>
      <c r="O493">
        <v>641110</v>
      </c>
      <c r="P493">
        <v>1296781</v>
      </c>
      <c r="Q493">
        <v>520689.36</v>
      </c>
      <c r="R493">
        <v>268301</v>
      </c>
      <c r="S493">
        <v>268024.19</v>
      </c>
      <c r="T493">
        <v>100788</v>
      </c>
      <c r="U493">
        <v>6295</v>
      </c>
      <c r="V493">
        <v>71992</v>
      </c>
      <c r="W493">
        <v>6295</v>
      </c>
      <c r="X493">
        <v>14398</v>
      </c>
      <c r="Y493">
        <v>0</v>
      </c>
      <c r="Z493">
        <v>14398</v>
      </c>
      <c r="AA493">
        <v>0</v>
      </c>
      <c r="AB493">
        <v>0</v>
      </c>
      <c r="AC493">
        <v>0</v>
      </c>
      <c r="AD493">
        <v>690.97</v>
      </c>
      <c r="AE493">
        <v>712.62</v>
      </c>
      <c r="AF493">
        <v>712.62</v>
      </c>
      <c r="AG493">
        <v>722.3</v>
      </c>
      <c r="AH493">
        <v>726.2</v>
      </c>
      <c r="AI493">
        <v>764.96</v>
      </c>
      <c r="AJ493">
        <v>450514</v>
      </c>
      <c r="AK493">
        <v>155309.76000000001</v>
      </c>
      <c r="AL493" s="206"/>
    </row>
    <row r="494" spans="2:38" x14ac:dyDescent="0.25">
      <c r="B494" s="160" t="s">
        <v>507</v>
      </c>
      <c r="C494" s="108" t="s">
        <v>506</v>
      </c>
      <c r="D494" s="108" t="s">
        <v>3411</v>
      </c>
      <c r="E494" s="108" t="s">
        <v>3412</v>
      </c>
      <c r="F494" s="108" t="s">
        <v>3413</v>
      </c>
      <c r="G494" s="160" t="s">
        <v>167</v>
      </c>
      <c r="H494" s="109">
        <v>1</v>
      </c>
      <c r="I494" s="109">
        <v>1</v>
      </c>
      <c r="J494" s="109">
        <v>1</v>
      </c>
      <c r="K494" s="109">
        <v>3</v>
      </c>
      <c r="L494">
        <v>159433</v>
      </c>
      <c r="M494">
        <v>159433</v>
      </c>
      <c r="N494">
        <v>883623</v>
      </c>
      <c r="O494">
        <v>729468.87</v>
      </c>
      <c r="P494">
        <v>1783710</v>
      </c>
      <c r="Q494">
        <v>117995.09</v>
      </c>
      <c r="R494">
        <v>18752</v>
      </c>
      <c r="S494">
        <v>18752</v>
      </c>
      <c r="T494">
        <v>138634</v>
      </c>
      <c r="U494">
        <v>32408</v>
      </c>
      <c r="V494">
        <v>99024</v>
      </c>
      <c r="W494">
        <v>12603</v>
      </c>
      <c r="X494">
        <v>19805</v>
      </c>
      <c r="Y494">
        <v>19805</v>
      </c>
      <c r="Z494">
        <v>19805</v>
      </c>
      <c r="AA494">
        <v>0</v>
      </c>
      <c r="AB494">
        <v>0</v>
      </c>
      <c r="AC494">
        <v>0</v>
      </c>
      <c r="AD494">
        <v>56.13</v>
      </c>
      <c r="AE494">
        <v>56.13</v>
      </c>
      <c r="AF494">
        <v>56.13</v>
      </c>
      <c r="AG494">
        <v>57.51</v>
      </c>
      <c r="AH494">
        <v>54.78</v>
      </c>
      <c r="AI494">
        <v>95.44</v>
      </c>
      <c r="AJ494">
        <v>670021.29</v>
      </c>
      <c r="AK494">
        <v>76000</v>
      </c>
      <c r="AL494" s="206"/>
    </row>
    <row r="495" spans="2:38" x14ac:dyDescent="0.25">
      <c r="B495" s="160" t="s">
        <v>481</v>
      </c>
      <c r="C495" s="108" t="s">
        <v>480</v>
      </c>
      <c r="D495" s="108" t="s">
        <v>3414</v>
      </c>
      <c r="E495" s="108" t="s">
        <v>3415</v>
      </c>
      <c r="F495" s="108" t="s">
        <v>3416</v>
      </c>
      <c r="G495" s="160" t="s">
        <v>167</v>
      </c>
      <c r="H495" s="109">
        <v>1</v>
      </c>
      <c r="I495" s="109">
        <v>1</v>
      </c>
      <c r="J495" s="109">
        <v>1</v>
      </c>
      <c r="K495" s="109">
        <v>3</v>
      </c>
      <c r="L495">
        <v>350436</v>
      </c>
      <c r="M495">
        <v>350436</v>
      </c>
      <c r="N495">
        <v>1473203</v>
      </c>
      <c r="O495">
        <v>1473203</v>
      </c>
      <c r="P495">
        <v>2979864</v>
      </c>
      <c r="Q495">
        <v>2708703</v>
      </c>
      <c r="R495">
        <v>48601</v>
      </c>
      <c r="S495">
        <v>48601</v>
      </c>
      <c r="T495">
        <v>231602</v>
      </c>
      <c r="U495">
        <v>128653</v>
      </c>
      <c r="V495">
        <v>165430</v>
      </c>
      <c r="W495">
        <v>149348</v>
      </c>
      <c r="X495">
        <v>33086</v>
      </c>
      <c r="Y495">
        <v>33086</v>
      </c>
      <c r="Z495">
        <v>33086</v>
      </c>
      <c r="AA495">
        <v>10506</v>
      </c>
      <c r="AB495">
        <v>0</v>
      </c>
      <c r="AC495">
        <v>0</v>
      </c>
      <c r="AD495">
        <v>135</v>
      </c>
      <c r="AE495">
        <v>135</v>
      </c>
      <c r="AF495">
        <v>135</v>
      </c>
      <c r="AG495">
        <v>149.5</v>
      </c>
      <c r="AH495">
        <v>149.58000000000001</v>
      </c>
      <c r="AI495">
        <v>151.08000000000001</v>
      </c>
      <c r="AJ495">
        <v>595973</v>
      </c>
      <c r="AK495">
        <v>506516</v>
      </c>
      <c r="AL495" s="206"/>
    </row>
    <row r="496" spans="2:38" x14ac:dyDescent="0.25">
      <c r="B496" s="160" t="s">
        <v>330</v>
      </c>
      <c r="C496" s="108" t="s">
        <v>329</v>
      </c>
      <c r="D496" s="108" t="s">
        <v>3417</v>
      </c>
      <c r="E496" s="108" t="s">
        <v>3418</v>
      </c>
      <c r="F496" s="108" t="s">
        <v>4380</v>
      </c>
      <c r="G496" s="160" t="s">
        <v>167</v>
      </c>
      <c r="H496" s="109">
        <v>1</v>
      </c>
      <c r="I496" s="109">
        <v>1</v>
      </c>
      <c r="J496" s="109">
        <v>1</v>
      </c>
      <c r="K496" s="109">
        <v>3</v>
      </c>
      <c r="L496">
        <v>313207</v>
      </c>
      <c r="M496">
        <v>308462.65000000002</v>
      </c>
      <c r="N496">
        <v>1430342</v>
      </c>
      <c r="O496">
        <v>1430342</v>
      </c>
      <c r="P496">
        <v>2893168</v>
      </c>
      <c r="Q496">
        <v>430582.2</v>
      </c>
      <c r="R496">
        <v>133855</v>
      </c>
      <c r="S496">
        <v>50457.13</v>
      </c>
      <c r="T496">
        <v>224863</v>
      </c>
      <c r="U496">
        <v>87979.5</v>
      </c>
      <c r="V496">
        <v>160617</v>
      </c>
      <c r="W496">
        <v>87979.5</v>
      </c>
      <c r="X496">
        <v>32123</v>
      </c>
      <c r="Y496">
        <v>0</v>
      </c>
      <c r="Z496">
        <v>32123</v>
      </c>
      <c r="AA496">
        <v>0</v>
      </c>
      <c r="AB496">
        <v>0</v>
      </c>
      <c r="AC496">
        <v>0</v>
      </c>
      <c r="AD496">
        <v>384.05</v>
      </c>
      <c r="AE496">
        <v>369.55</v>
      </c>
      <c r="AF496">
        <v>369.55</v>
      </c>
      <c r="AG496">
        <v>381.55</v>
      </c>
      <c r="AH496">
        <v>386.55</v>
      </c>
      <c r="AI496">
        <v>393.55</v>
      </c>
      <c r="AJ496">
        <v>1989897</v>
      </c>
      <c r="AK496">
        <v>87979.199999999997</v>
      </c>
      <c r="AL496" s="206"/>
    </row>
    <row r="497" spans="2:38" x14ac:dyDescent="0.25">
      <c r="B497" s="160" t="s">
        <v>1311</v>
      </c>
      <c r="C497" s="108" t="s">
        <v>1310</v>
      </c>
      <c r="D497" s="108" t="s">
        <v>3419</v>
      </c>
      <c r="E497" s="108" t="s">
        <v>3420</v>
      </c>
      <c r="F497" s="108" t="s">
        <v>3421</v>
      </c>
      <c r="G497" s="160" t="s">
        <v>174</v>
      </c>
      <c r="H497" s="109"/>
      <c r="I497" s="109"/>
      <c r="J497" s="109">
        <v>1</v>
      </c>
      <c r="K497" s="109">
        <v>1</v>
      </c>
      <c r="L497">
        <v>0</v>
      </c>
      <c r="M497">
        <v>0</v>
      </c>
      <c r="N497">
        <v>0</v>
      </c>
      <c r="O497">
        <v>0</v>
      </c>
      <c r="P497">
        <v>0</v>
      </c>
      <c r="Q497">
        <v>0</v>
      </c>
      <c r="R497">
        <v>0</v>
      </c>
      <c r="S497">
        <v>0</v>
      </c>
      <c r="T497">
        <v>557461</v>
      </c>
      <c r="U497">
        <v>274790</v>
      </c>
      <c r="V497">
        <v>0</v>
      </c>
      <c r="W497">
        <v>0</v>
      </c>
      <c r="X497">
        <v>0</v>
      </c>
      <c r="Y497">
        <v>0</v>
      </c>
      <c r="Z497">
        <v>0</v>
      </c>
      <c r="AA497">
        <v>0</v>
      </c>
      <c r="AB497">
        <v>557461</v>
      </c>
      <c r="AC497">
        <v>274790</v>
      </c>
      <c r="AD497">
        <v>46</v>
      </c>
      <c r="AE497">
        <v>42</v>
      </c>
      <c r="AF497">
        <v>42</v>
      </c>
      <c r="AG497">
        <v>50.77</v>
      </c>
      <c r="AH497">
        <v>48</v>
      </c>
      <c r="AI497">
        <v>45</v>
      </c>
      <c r="AJ497">
        <v>0</v>
      </c>
      <c r="AK497">
        <v>0</v>
      </c>
      <c r="AL497" s="206"/>
    </row>
    <row r="498" spans="2:38" x14ac:dyDescent="0.25">
      <c r="B498" s="160" t="s">
        <v>1315</v>
      </c>
      <c r="C498" s="108" t="s">
        <v>1314</v>
      </c>
      <c r="D498" s="108" t="s">
        <v>3422</v>
      </c>
      <c r="E498" s="108" t="s">
        <v>3423</v>
      </c>
      <c r="F498" s="108" t="s">
        <v>3424</v>
      </c>
      <c r="G498" s="160" t="s">
        <v>167</v>
      </c>
      <c r="H498" s="109">
        <v>1</v>
      </c>
      <c r="I498" s="109">
        <v>1</v>
      </c>
      <c r="J498" s="109">
        <v>1</v>
      </c>
      <c r="K498" s="109">
        <v>3</v>
      </c>
      <c r="L498">
        <v>984263</v>
      </c>
      <c r="M498">
        <v>984263</v>
      </c>
      <c r="N498">
        <v>4606262</v>
      </c>
      <c r="O498">
        <v>4606262</v>
      </c>
      <c r="P498">
        <v>9317136</v>
      </c>
      <c r="Q498">
        <v>850532.42</v>
      </c>
      <c r="R498">
        <v>374355</v>
      </c>
      <c r="S498">
        <v>297619.56</v>
      </c>
      <c r="T498">
        <v>724150</v>
      </c>
      <c r="U498">
        <v>24888.31</v>
      </c>
      <c r="V498">
        <v>517250</v>
      </c>
      <c r="W498">
        <v>6000</v>
      </c>
      <c r="X498">
        <v>103450</v>
      </c>
      <c r="Y498">
        <v>5068.34</v>
      </c>
      <c r="Z498">
        <v>103450</v>
      </c>
      <c r="AA498">
        <v>13819.97</v>
      </c>
      <c r="AB498">
        <v>0</v>
      </c>
      <c r="AC498">
        <v>0</v>
      </c>
      <c r="AD498">
        <v>1088.8</v>
      </c>
      <c r="AE498">
        <v>1123.9000000000001</v>
      </c>
      <c r="AF498">
        <v>1123.9000000000001</v>
      </c>
      <c r="AG498">
        <v>1114.0999999999999</v>
      </c>
      <c r="AH498">
        <v>1138.7</v>
      </c>
      <c r="AI498">
        <v>1164.5999999999999</v>
      </c>
      <c r="AJ498">
        <v>1863427.2</v>
      </c>
      <c r="AK498">
        <v>394720.5</v>
      </c>
      <c r="AL498" s="206"/>
    </row>
    <row r="499" spans="2:38" x14ac:dyDescent="0.25">
      <c r="B499" s="160" t="s">
        <v>1127</v>
      </c>
      <c r="C499" s="108" t="s">
        <v>1126</v>
      </c>
      <c r="D499" s="108" t="s">
        <v>3425</v>
      </c>
      <c r="E499" s="108" t="s">
        <v>3426</v>
      </c>
      <c r="F499" s="108" t="s">
        <v>3427</v>
      </c>
      <c r="G499" s="160" t="s">
        <v>167</v>
      </c>
      <c r="H499" s="109">
        <v>1</v>
      </c>
      <c r="I499" s="109">
        <v>1</v>
      </c>
      <c r="J499" s="109">
        <v>1</v>
      </c>
      <c r="K499" s="109">
        <v>3</v>
      </c>
      <c r="L499">
        <v>324519</v>
      </c>
      <c r="M499">
        <v>324519</v>
      </c>
      <c r="N499">
        <v>1442306</v>
      </c>
      <c r="O499">
        <v>1442306</v>
      </c>
      <c r="P499">
        <v>2917367</v>
      </c>
      <c r="Q499">
        <v>1587837.57</v>
      </c>
      <c r="R499">
        <v>89595</v>
      </c>
      <c r="S499">
        <v>89595</v>
      </c>
      <c r="T499">
        <v>226745</v>
      </c>
      <c r="U499">
        <v>147105.65</v>
      </c>
      <c r="V499">
        <v>161961</v>
      </c>
      <c r="W499">
        <v>82321.649999999994</v>
      </c>
      <c r="X499">
        <v>32392</v>
      </c>
      <c r="Y499">
        <v>32392</v>
      </c>
      <c r="Z499">
        <v>32392</v>
      </c>
      <c r="AA499">
        <v>32392</v>
      </c>
      <c r="AB499">
        <v>0</v>
      </c>
      <c r="AC499">
        <v>0</v>
      </c>
      <c r="AD499">
        <v>252</v>
      </c>
      <c r="AE499">
        <v>251</v>
      </c>
      <c r="AF499">
        <v>251</v>
      </c>
      <c r="AG499">
        <v>254</v>
      </c>
      <c r="AH499">
        <v>260.5</v>
      </c>
      <c r="AI499">
        <v>263</v>
      </c>
      <c r="AJ499">
        <v>583473.4</v>
      </c>
      <c r="AK499">
        <v>563033.86</v>
      </c>
      <c r="AL499" s="206"/>
    </row>
    <row r="500" spans="2:38" x14ac:dyDescent="0.25">
      <c r="B500" s="160" t="s">
        <v>1654</v>
      </c>
      <c r="C500" s="108" t="s">
        <v>1653</v>
      </c>
      <c r="D500" s="108" t="s">
        <v>3428</v>
      </c>
      <c r="E500" s="108" t="s">
        <v>3429</v>
      </c>
      <c r="F500" s="108" t="s">
        <v>3430</v>
      </c>
      <c r="G500" s="160" t="s">
        <v>167</v>
      </c>
      <c r="H500" s="109">
        <v>1</v>
      </c>
      <c r="I500" s="109">
        <v>1</v>
      </c>
      <c r="J500" s="109">
        <v>1</v>
      </c>
      <c r="K500" s="109">
        <v>3</v>
      </c>
      <c r="L500">
        <v>358018</v>
      </c>
      <c r="M500">
        <v>358018</v>
      </c>
      <c r="N500">
        <v>1591193</v>
      </c>
      <c r="O500">
        <v>1591193</v>
      </c>
      <c r="P500">
        <v>3218523</v>
      </c>
      <c r="Q500">
        <v>3218523</v>
      </c>
      <c r="R500">
        <v>62637</v>
      </c>
      <c r="S500">
        <v>62637</v>
      </c>
      <c r="T500">
        <v>250151</v>
      </c>
      <c r="U500">
        <v>213649.46</v>
      </c>
      <c r="V500">
        <v>178679</v>
      </c>
      <c r="W500">
        <v>178678.8</v>
      </c>
      <c r="X500">
        <v>35736</v>
      </c>
      <c r="Y500">
        <v>20387.46</v>
      </c>
      <c r="Z500">
        <v>35736</v>
      </c>
      <c r="AA500">
        <v>33635</v>
      </c>
      <c r="AB500">
        <v>0</v>
      </c>
      <c r="AC500">
        <v>0</v>
      </c>
      <c r="AD500">
        <v>166</v>
      </c>
      <c r="AE500">
        <v>165</v>
      </c>
      <c r="AF500">
        <v>165</v>
      </c>
      <c r="AG500">
        <v>163</v>
      </c>
      <c r="AH500">
        <v>160</v>
      </c>
      <c r="AI500">
        <v>163</v>
      </c>
      <c r="AJ500">
        <v>643705</v>
      </c>
      <c r="AK500">
        <v>213649.46</v>
      </c>
      <c r="AL500" s="206"/>
    </row>
    <row r="501" spans="2:38" x14ac:dyDescent="0.25">
      <c r="B501" s="160" t="s">
        <v>651</v>
      </c>
      <c r="C501" s="108" t="s">
        <v>650</v>
      </c>
      <c r="D501" s="108" t="s">
        <v>3431</v>
      </c>
      <c r="E501" s="108" t="s">
        <v>3432</v>
      </c>
      <c r="F501" s="108" t="s">
        <v>3433</v>
      </c>
      <c r="G501" s="160" t="s">
        <v>167</v>
      </c>
      <c r="H501" s="109">
        <v>1</v>
      </c>
      <c r="I501" s="109">
        <v>1</v>
      </c>
      <c r="J501" s="109">
        <v>1</v>
      </c>
      <c r="K501" s="109">
        <v>3</v>
      </c>
      <c r="L501">
        <v>268619</v>
      </c>
      <c r="M501">
        <v>268619</v>
      </c>
      <c r="N501">
        <v>1165299</v>
      </c>
      <c r="O501">
        <v>667423.85</v>
      </c>
      <c r="P501">
        <v>2357062</v>
      </c>
      <c r="Q501">
        <v>370343.98</v>
      </c>
      <c r="R501">
        <v>30462</v>
      </c>
      <c r="S501">
        <v>30462</v>
      </c>
      <c r="T501">
        <v>183195</v>
      </c>
      <c r="U501">
        <v>23147.02</v>
      </c>
      <c r="V501">
        <v>130853</v>
      </c>
      <c r="W501">
        <v>12233.23</v>
      </c>
      <c r="X501">
        <v>26171</v>
      </c>
      <c r="Y501">
        <v>2839.89</v>
      </c>
      <c r="Z501">
        <v>26171</v>
      </c>
      <c r="AA501">
        <v>12223.6</v>
      </c>
      <c r="AB501">
        <v>0</v>
      </c>
      <c r="AC501">
        <v>0</v>
      </c>
      <c r="AD501">
        <v>110</v>
      </c>
      <c r="AE501">
        <v>110</v>
      </c>
      <c r="AF501">
        <v>110</v>
      </c>
      <c r="AG501">
        <v>111</v>
      </c>
      <c r="AH501">
        <v>116.13</v>
      </c>
      <c r="AI501">
        <v>112.16</v>
      </c>
      <c r="AJ501">
        <v>1127324.8899999999</v>
      </c>
      <c r="AK501">
        <v>370343.98</v>
      </c>
      <c r="AL501" s="206"/>
    </row>
    <row r="502" spans="2:38" x14ac:dyDescent="0.25">
      <c r="B502" s="160" t="s">
        <v>1187</v>
      </c>
      <c r="C502" s="108" t="s">
        <v>1186</v>
      </c>
      <c r="D502" s="108" t="s">
        <v>3434</v>
      </c>
      <c r="E502" s="108" t="s">
        <v>3435</v>
      </c>
      <c r="F502" s="108" t="s">
        <v>3436</v>
      </c>
      <c r="G502" s="160" t="s">
        <v>167</v>
      </c>
      <c r="H502" s="109">
        <v>1</v>
      </c>
      <c r="I502" s="109">
        <v>1</v>
      </c>
      <c r="J502" s="109">
        <v>1</v>
      </c>
      <c r="K502" s="109">
        <v>3</v>
      </c>
      <c r="L502">
        <v>495782</v>
      </c>
      <c r="M502">
        <v>495782</v>
      </c>
      <c r="N502">
        <v>3175717</v>
      </c>
      <c r="O502">
        <v>2110352.09</v>
      </c>
      <c r="P502">
        <v>6423556</v>
      </c>
      <c r="Q502">
        <v>1278613.3400000001</v>
      </c>
      <c r="R502">
        <v>167207</v>
      </c>
      <c r="S502">
        <v>167207</v>
      </c>
      <c r="T502">
        <v>578527</v>
      </c>
      <c r="U502">
        <v>52845.86</v>
      </c>
      <c r="V502">
        <v>356610</v>
      </c>
      <c r="W502">
        <v>0</v>
      </c>
      <c r="X502">
        <v>71322</v>
      </c>
      <c r="Y502">
        <v>52845.86</v>
      </c>
      <c r="Z502">
        <v>71322</v>
      </c>
      <c r="AA502">
        <v>0</v>
      </c>
      <c r="AB502">
        <v>79273</v>
      </c>
      <c r="AC502">
        <v>0</v>
      </c>
      <c r="AD502">
        <v>444.48</v>
      </c>
      <c r="AE502">
        <v>471.74</v>
      </c>
      <c r="AF502">
        <v>471.74</v>
      </c>
      <c r="AG502">
        <v>487.5</v>
      </c>
      <c r="AH502">
        <v>469.17</v>
      </c>
      <c r="AI502">
        <v>459.62</v>
      </c>
      <c r="AJ502">
        <v>1284713.2</v>
      </c>
      <c r="AK502">
        <v>947575.54</v>
      </c>
      <c r="AL502" s="206"/>
    </row>
    <row r="503" spans="2:38" x14ac:dyDescent="0.25">
      <c r="B503" s="160" t="s">
        <v>1039</v>
      </c>
      <c r="C503" s="108" t="s">
        <v>1038</v>
      </c>
      <c r="D503" s="108" t="s">
        <v>3437</v>
      </c>
      <c r="E503" s="108" t="s">
        <v>3438</v>
      </c>
      <c r="F503" s="108" t="s">
        <v>3439</v>
      </c>
      <c r="G503" s="160" t="s">
        <v>167</v>
      </c>
      <c r="H503" s="109">
        <v>1</v>
      </c>
      <c r="I503" s="109">
        <v>1</v>
      </c>
      <c r="J503" s="109">
        <v>1</v>
      </c>
      <c r="K503" s="109">
        <v>3</v>
      </c>
      <c r="L503">
        <v>211038</v>
      </c>
      <c r="M503">
        <v>211038</v>
      </c>
      <c r="N503">
        <v>937947</v>
      </c>
      <c r="O503">
        <v>553955.21</v>
      </c>
      <c r="P503">
        <v>1897195</v>
      </c>
      <c r="Q503">
        <v>179270.5</v>
      </c>
      <c r="R503">
        <v>18490</v>
      </c>
      <c r="S503">
        <v>18490</v>
      </c>
      <c r="T503">
        <v>147454</v>
      </c>
      <c r="U503">
        <v>0</v>
      </c>
      <c r="V503">
        <v>105324</v>
      </c>
      <c r="W503">
        <v>0</v>
      </c>
      <c r="X503">
        <v>21065</v>
      </c>
      <c r="Y503">
        <v>0</v>
      </c>
      <c r="Z503">
        <v>21065</v>
      </c>
      <c r="AA503">
        <v>0</v>
      </c>
      <c r="AB503">
        <v>0</v>
      </c>
      <c r="AC503">
        <v>0</v>
      </c>
      <c r="AD503">
        <v>60</v>
      </c>
      <c r="AE503">
        <v>60</v>
      </c>
      <c r="AF503">
        <v>60</v>
      </c>
      <c r="AG503">
        <v>56</v>
      </c>
      <c r="AH503">
        <v>57</v>
      </c>
      <c r="AI503">
        <v>58</v>
      </c>
      <c r="AJ503">
        <v>957302.98</v>
      </c>
      <c r="AK503">
        <v>0</v>
      </c>
      <c r="AL503" s="206"/>
    </row>
    <row r="504" spans="2:38" x14ac:dyDescent="0.25">
      <c r="B504" s="160" t="s">
        <v>1109</v>
      </c>
      <c r="C504" s="108" t="s">
        <v>1108</v>
      </c>
      <c r="D504" s="108" t="s">
        <v>3440</v>
      </c>
      <c r="E504" s="108" t="s">
        <v>3441</v>
      </c>
      <c r="F504" s="108" t="s">
        <v>3442</v>
      </c>
      <c r="G504" s="160" t="s">
        <v>164</v>
      </c>
      <c r="H504" s="109"/>
      <c r="I504" s="109"/>
      <c r="J504" s="109">
        <v>1</v>
      </c>
      <c r="K504" s="109">
        <v>1</v>
      </c>
      <c r="L504">
        <v>0</v>
      </c>
      <c r="M504">
        <v>0</v>
      </c>
      <c r="N504">
        <v>0</v>
      </c>
      <c r="O504">
        <v>0</v>
      </c>
      <c r="P504">
        <v>0</v>
      </c>
      <c r="Q504">
        <v>0</v>
      </c>
      <c r="R504">
        <v>0</v>
      </c>
      <c r="S504">
        <v>0</v>
      </c>
      <c r="T504">
        <v>1156895</v>
      </c>
      <c r="U504">
        <v>115689</v>
      </c>
      <c r="V504">
        <v>0</v>
      </c>
      <c r="W504">
        <v>0</v>
      </c>
      <c r="X504">
        <v>0</v>
      </c>
      <c r="Y504">
        <v>0</v>
      </c>
      <c r="Z504">
        <v>0</v>
      </c>
      <c r="AA504">
        <v>0</v>
      </c>
      <c r="AB504">
        <v>1156895</v>
      </c>
      <c r="AC504">
        <v>115689</v>
      </c>
      <c r="AD504">
        <v>105</v>
      </c>
      <c r="AE504">
        <v>105</v>
      </c>
      <c r="AF504">
        <v>105</v>
      </c>
      <c r="AG504">
        <v>109</v>
      </c>
      <c r="AH504">
        <v>104</v>
      </c>
      <c r="AI504">
        <v>104</v>
      </c>
      <c r="AJ504">
        <v>0</v>
      </c>
      <c r="AK504">
        <v>0</v>
      </c>
      <c r="AL504" s="206"/>
    </row>
    <row r="505" spans="2:38" x14ac:dyDescent="0.25">
      <c r="B505" s="160" t="s">
        <v>805</v>
      </c>
      <c r="C505" s="108" t="s">
        <v>804</v>
      </c>
      <c r="D505" s="108" t="s">
        <v>3443</v>
      </c>
      <c r="E505" s="108" t="s">
        <v>3444</v>
      </c>
      <c r="F505" s="108" t="s">
        <v>3445</v>
      </c>
      <c r="G505" s="160" t="s">
        <v>167</v>
      </c>
      <c r="H505" s="109">
        <v>1</v>
      </c>
      <c r="I505" s="109">
        <v>1</v>
      </c>
      <c r="J505" s="109">
        <v>1</v>
      </c>
      <c r="K505" s="109">
        <v>3</v>
      </c>
      <c r="L505">
        <v>459923</v>
      </c>
      <c r="M505">
        <v>459923</v>
      </c>
      <c r="N505">
        <v>2145510</v>
      </c>
      <c r="O505">
        <v>1643838.38</v>
      </c>
      <c r="P505">
        <v>4339746</v>
      </c>
      <c r="Q505">
        <v>69938.75</v>
      </c>
      <c r="R505">
        <v>120598</v>
      </c>
      <c r="S505">
        <v>120598</v>
      </c>
      <c r="T505">
        <v>337296</v>
      </c>
      <c r="U505">
        <v>361.05</v>
      </c>
      <c r="V505">
        <v>240926</v>
      </c>
      <c r="W505">
        <v>0</v>
      </c>
      <c r="X505">
        <v>48185</v>
      </c>
      <c r="Y505">
        <v>361.05</v>
      </c>
      <c r="Z505">
        <v>48185</v>
      </c>
      <c r="AA505">
        <v>0</v>
      </c>
      <c r="AB505">
        <v>0</v>
      </c>
      <c r="AC505">
        <v>0</v>
      </c>
      <c r="AD505">
        <v>304</v>
      </c>
      <c r="AE505">
        <v>308</v>
      </c>
      <c r="AF505">
        <v>308</v>
      </c>
      <c r="AG505">
        <v>303</v>
      </c>
      <c r="AH505">
        <v>298</v>
      </c>
      <c r="AI505">
        <v>306</v>
      </c>
      <c r="AJ505">
        <v>86794.2</v>
      </c>
      <c r="AK505">
        <v>0</v>
      </c>
      <c r="AL505" s="206"/>
    </row>
    <row r="506" spans="2:38" x14ac:dyDescent="0.25">
      <c r="B506" s="160" t="s">
        <v>591</v>
      </c>
      <c r="C506" s="108" t="s">
        <v>590</v>
      </c>
      <c r="D506" s="108" t="s">
        <v>3446</v>
      </c>
      <c r="E506" s="108" t="s">
        <v>3447</v>
      </c>
      <c r="F506" s="108" t="s">
        <v>4381</v>
      </c>
      <c r="G506" s="160" t="s">
        <v>167</v>
      </c>
      <c r="H506" s="109">
        <v>1</v>
      </c>
      <c r="I506" s="109">
        <v>1</v>
      </c>
      <c r="J506" s="109">
        <v>1</v>
      </c>
      <c r="K506" s="109">
        <v>3</v>
      </c>
      <c r="L506">
        <v>186348</v>
      </c>
      <c r="M506">
        <v>186348</v>
      </c>
      <c r="N506">
        <v>853460</v>
      </c>
      <c r="O506">
        <v>13472.72</v>
      </c>
      <c r="P506">
        <v>1726303</v>
      </c>
      <c r="Q506">
        <v>61501.95</v>
      </c>
      <c r="R506">
        <v>24839</v>
      </c>
      <c r="S506">
        <v>24839</v>
      </c>
      <c r="T506">
        <v>134171</v>
      </c>
      <c r="U506">
        <v>14455.41</v>
      </c>
      <c r="V506">
        <v>19167</v>
      </c>
      <c r="W506">
        <v>14455.41</v>
      </c>
      <c r="X506">
        <v>19167</v>
      </c>
      <c r="Y506">
        <v>0</v>
      </c>
      <c r="Z506">
        <v>95837</v>
      </c>
      <c r="AA506">
        <v>0</v>
      </c>
      <c r="AB506">
        <v>0</v>
      </c>
      <c r="AC506">
        <v>0</v>
      </c>
      <c r="AD506">
        <v>88</v>
      </c>
      <c r="AE506">
        <v>89</v>
      </c>
      <c r="AF506">
        <v>89</v>
      </c>
      <c r="AG506">
        <v>89</v>
      </c>
      <c r="AH506">
        <v>88</v>
      </c>
      <c r="AI506">
        <v>90.88</v>
      </c>
      <c r="AJ506">
        <v>345260.6</v>
      </c>
      <c r="AK506">
        <v>13392.56</v>
      </c>
      <c r="AL506" s="206"/>
    </row>
    <row r="507" spans="2:38" x14ac:dyDescent="0.25">
      <c r="B507" s="160" t="s">
        <v>633</v>
      </c>
      <c r="C507" s="108" t="s">
        <v>632</v>
      </c>
      <c r="D507" s="108" t="s">
        <v>3448</v>
      </c>
      <c r="E507" s="108" t="s">
        <v>3449</v>
      </c>
      <c r="F507" s="108" t="s">
        <v>3450</v>
      </c>
      <c r="G507" s="160" t="s">
        <v>167</v>
      </c>
      <c r="H507" s="109">
        <v>1</v>
      </c>
      <c r="I507" s="109">
        <v>1</v>
      </c>
      <c r="J507" s="109">
        <v>1</v>
      </c>
      <c r="K507" s="109">
        <v>3</v>
      </c>
      <c r="L507">
        <v>221615</v>
      </c>
      <c r="M507">
        <v>221615</v>
      </c>
      <c r="N507">
        <v>1107305</v>
      </c>
      <c r="O507">
        <v>360556</v>
      </c>
      <c r="P507">
        <v>2239758</v>
      </c>
      <c r="Q507">
        <v>173000</v>
      </c>
      <c r="R507">
        <v>28100</v>
      </c>
      <c r="S507">
        <v>28100</v>
      </c>
      <c r="T507">
        <v>174078</v>
      </c>
      <c r="U507">
        <v>86500</v>
      </c>
      <c r="V507">
        <v>124342</v>
      </c>
      <c r="W507">
        <v>66860</v>
      </c>
      <c r="X507">
        <v>24868</v>
      </c>
      <c r="Y507">
        <v>10189</v>
      </c>
      <c r="Z507">
        <v>24868</v>
      </c>
      <c r="AA507">
        <v>12496</v>
      </c>
      <c r="AB507">
        <v>0</v>
      </c>
      <c r="AC507">
        <v>0</v>
      </c>
      <c r="AD507">
        <v>87</v>
      </c>
      <c r="AE507">
        <v>86</v>
      </c>
      <c r="AF507">
        <v>86</v>
      </c>
      <c r="AG507">
        <v>88</v>
      </c>
      <c r="AH507">
        <v>107</v>
      </c>
      <c r="AI507">
        <v>108</v>
      </c>
      <c r="AJ507">
        <v>482768</v>
      </c>
      <c r="AK507">
        <v>86500</v>
      </c>
      <c r="AL507" s="206"/>
    </row>
    <row r="508" spans="2:38" x14ac:dyDescent="0.25">
      <c r="B508" s="160" t="s">
        <v>873</v>
      </c>
      <c r="C508" s="108" t="s">
        <v>872</v>
      </c>
      <c r="D508" s="108" t="s">
        <v>3451</v>
      </c>
      <c r="E508" s="108" t="s">
        <v>3452</v>
      </c>
      <c r="F508" s="108" t="s">
        <v>3453</v>
      </c>
      <c r="G508" s="160" t="s">
        <v>167</v>
      </c>
      <c r="H508" s="109">
        <v>1</v>
      </c>
      <c r="I508" s="109">
        <v>1</v>
      </c>
      <c r="J508" s="109">
        <v>1</v>
      </c>
      <c r="K508" s="109">
        <v>3</v>
      </c>
      <c r="L508">
        <v>279500</v>
      </c>
      <c r="M508">
        <v>279500</v>
      </c>
      <c r="N508">
        <v>1235519</v>
      </c>
      <c r="O508">
        <v>975067.61</v>
      </c>
      <c r="P508">
        <v>2499097</v>
      </c>
      <c r="Q508">
        <v>486531.55</v>
      </c>
      <c r="R508">
        <v>74256</v>
      </c>
      <c r="S508">
        <v>74256</v>
      </c>
      <c r="T508">
        <v>228546</v>
      </c>
      <c r="U508">
        <v>0</v>
      </c>
      <c r="V508">
        <v>138740</v>
      </c>
      <c r="W508">
        <v>0</v>
      </c>
      <c r="X508">
        <v>27748</v>
      </c>
      <c r="Y508">
        <v>0</v>
      </c>
      <c r="Z508">
        <v>27748</v>
      </c>
      <c r="AA508">
        <v>0</v>
      </c>
      <c r="AB508">
        <v>34310</v>
      </c>
      <c r="AC508">
        <v>0</v>
      </c>
      <c r="AD508">
        <v>184.2</v>
      </c>
      <c r="AE508">
        <v>182.7</v>
      </c>
      <c r="AF508">
        <v>182.7</v>
      </c>
      <c r="AG508">
        <v>190.51</v>
      </c>
      <c r="AH508">
        <v>185.22</v>
      </c>
      <c r="AI508">
        <v>181.64</v>
      </c>
      <c r="AJ508">
        <v>499819</v>
      </c>
      <c r="AK508">
        <v>486531.55</v>
      </c>
      <c r="AL508" s="206"/>
    </row>
    <row r="509" spans="2:38" x14ac:dyDescent="0.25">
      <c r="B509" s="160" t="s">
        <v>1225</v>
      </c>
      <c r="C509" s="108" t="s">
        <v>1224</v>
      </c>
      <c r="D509" s="108" t="s">
        <v>3454</v>
      </c>
      <c r="E509" s="108" t="s">
        <v>3455</v>
      </c>
      <c r="F509" s="108" t="s">
        <v>3456</v>
      </c>
      <c r="G509" s="160" t="s">
        <v>167</v>
      </c>
      <c r="H509" s="109">
        <v>1</v>
      </c>
      <c r="I509" s="109">
        <v>1</v>
      </c>
      <c r="J509" s="109">
        <v>1</v>
      </c>
      <c r="K509" s="109">
        <v>3</v>
      </c>
      <c r="L509">
        <v>329372</v>
      </c>
      <c r="M509">
        <v>329372</v>
      </c>
      <c r="N509">
        <v>1458824</v>
      </c>
      <c r="O509">
        <v>634957.79</v>
      </c>
      <c r="P509">
        <v>2950778</v>
      </c>
      <c r="Q509">
        <v>1336031.76</v>
      </c>
      <c r="R509">
        <v>45004</v>
      </c>
      <c r="S509">
        <v>45004</v>
      </c>
      <c r="T509">
        <v>229342</v>
      </c>
      <c r="U509">
        <v>88169</v>
      </c>
      <c r="V509">
        <v>163816</v>
      </c>
      <c r="W509">
        <v>108610</v>
      </c>
      <c r="X509">
        <v>32763</v>
      </c>
      <c r="Y509">
        <v>5039</v>
      </c>
      <c r="Z509">
        <v>32763</v>
      </c>
      <c r="AA509">
        <v>29957</v>
      </c>
      <c r="AB509">
        <v>0</v>
      </c>
      <c r="AC509">
        <v>0</v>
      </c>
      <c r="AD509">
        <v>144.5</v>
      </c>
      <c r="AE509">
        <v>140.5</v>
      </c>
      <c r="AF509">
        <v>140.5</v>
      </c>
      <c r="AG509">
        <v>136</v>
      </c>
      <c r="AH509">
        <v>142.5</v>
      </c>
      <c r="AI509">
        <v>143.30000000000001</v>
      </c>
      <c r="AJ509">
        <v>1500000</v>
      </c>
      <c r="AK509">
        <v>561223.04</v>
      </c>
      <c r="AL509" s="206"/>
    </row>
    <row r="510" spans="2:38" x14ac:dyDescent="0.25">
      <c r="B510" s="160" t="s">
        <v>697</v>
      </c>
      <c r="C510" s="108" t="s">
        <v>696</v>
      </c>
      <c r="D510" s="108" t="s">
        <v>3457</v>
      </c>
      <c r="E510" s="108" t="s">
        <v>3458</v>
      </c>
      <c r="F510" s="108" t="s">
        <v>4382</v>
      </c>
      <c r="G510" s="160" t="s">
        <v>167</v>
      </c>
      <c r="H510" s="109">
        <v>1</v>
      </c>
      <c r="I510" s="109">
        <v>1</v>
      </c>
      <c r="J510" s="109">
        <v>1</v>
      </c>
      <c r="K510" s="109">
        <v>3</v>
      </c>
      <c r="L510">
        <v>281950</v>
      </c>
      <c r="M510">
        <v>281950</v>
      </c>
      <c r="N510">
        <v>1368097</v>
      </c>
      <c r="O510">
        <v>1368097</v>
      </c>
      <c r="P510">
        <v>2767264</v>
      </c>
      <c r="Q510">
        <v>1158504.57</v>
      </c>
      <c r="R510">
        <v>200863</v>
      </c>
      <c r="S510">
        <v>20257.04</v>
      </c>
      <c r="T510">
        <v>200863</v>
      </c>
      <c r="U510">
        <v>81457.039999999994</v>
      </c>
      <c r="V510">
        <v>153627</v>
      </c>
      <c r="W510">
        <v>61200</v>
      </c>
      <c r="X510">
        <v>16510</v>
      </c>
      <c r="Y510">
        <v>16448.52</v>
      </c>
      <c r="Z510">
        <v>30726</v>
      </c>
      <c r="AA510">
        <v>3808.52</v>
      </c>
      <c r="AB510">
        <v>0</v>
      </c>
      <c r="AC510">
        <v>0</v>
      </c>
      <c r="AD510">
        <v>59</v>
      </c>
      <c r="AE510">
        <v>59</v>
      </c>
      <c r="AF510">
        <v>59</v>
      </c>
      <c r="AG510">
        <v>58</v>
      </c>
      <c r="AH510">
        <v>59</v>
      </c>
      <c r="AI510">
        <v>59</v>
      </c>
      <c r="AJ510">
        <v>768531.8</v>
      </c>
      <c r="AK510">
        <v>20257.04</v>
      </c>
      <c r="AL510" s="206"/>
    </row>
    <row r="511" spans="2:38" x14ac:dyDescent="0.25">
      <c r="B511" s="160" t="s">
        <v>1035</v>
      </c>
      <c r="C511" s="108" t="s">
        <v>1034</v>
      </c>
      <c r="D511" s="108" t="s">
        <v>3459</v>
      </c>
      <c r="E511" s="108" t="s">
        <v>3460</v>
      </c>
      <c r="F511" s="108" t="s">
        <v>3461</v>
      </c>
      <c r="G511" s="160" t="s">
        <v>174</v>
      </c>
      <c r="H511" s="109"/>
      <c r="I511" s="109"/>
      <c r="J511" s="109">
        <v>1</v>
      </c>
      <c r="K511" s="109">
        <v>1</v>
      </c>
      <c r="L511">
        <v>0</v>
      </c>
      <c r="M511">
        <v>55664</v>
      </c>
      <c r="N511">
        <v>0</v>
      </c>
      <c r="O511">
        <v>170071</v>
      </c>
      <c r="P511">
        <v>0</v>
      </c>
      <c r="Q511">
        <v>0</v>
      </c>
      <c r="R511">
        <v>0</v>
      </c>
      <c r="S511">
        <v>0</v>
      </c>
      <c r="T511">
        <v>369905</v>
      </c>
      <c r="U511">
        <v>151643.46</v>
      </c>
      <c r="V511">
        <v>0</v>
      </c>
      <c r="W511">
        <v>0</v>
      </c>
      <c r="X511">
        <v>0</v>
      </c>
      <c r="Y511">
        <v>0</v>
      </c>
      <c r="Z511">
        <v>0</v>
      </c>
      <c r="AA511">
        <v>0</v>
      </c>
      <c r="AB511">
        <v>369905</v>
      </c>
      <c r="AC511">
        <v>151643.46</v>
      </c>
      <c r="AD511">
        <v>16</v>
      </c>
      <c r="AE511">
        <v>16</v>
      </c>
      <c r="AF511">
        <v>16</v>
      </c>
      <c r="AG511">
        <v>16</v>
      </c>
      <c r="AH511">
        <v>16</v>
      </c>
      <c r="AI511">
        <v>18</v>
      </c>
      <c r="AJ511">
        <v>0</v>
      </c>
      <c r="AK511">
        <v>0</v>
      </c>
      <c r="AL511" s="206"/>
    </row>
    <row r="512" spans="2:38" x14ac:dyDescent="0.25">
      <c r="B512" s="160" t="s">
        <v>1069</v>
      </c>
      <c r="C512" s="108" t="s">
        <v>1068</v>
      </c>
      <c r="D512" s="108" t="s">
        <v>3462</v>
      </c>
      <c r="E512" s="108" t="s">
        <v>3463</v>
      </c>
      <c r="F512" s="108" t="s">
        <v>3464</v>
      </c>
      <c r="G512" s="160" t="s">
        <v>167</v>
      </c>
      <c r="H512" s="109">
        <v>1</v>
      </c>
      <c r="I512" s="109">
        <v>1</v>
      </c>
      <c r="J512" s="109">
        <v>1</v>
      </c>
      <c r="K512" s="109">
        <v>3</v>
      </c>
      <c r="L512">
        <v>442750</v>
      </c>
      <c r="M512">
        <v>442750</v>
      </c>
      <c r="N512">
        <v>2589413</v>
      </c>
      <c r="O512">
        <v>2589413</v>
      </c>
      <c r="P512">
        <v>5237633</v>
      </c>
      <c r="Q512">
        <v>26046.05</v>
      </c>
      <c r="R512">
        <v>66954</v>
      </c>
      <c r="S512">
        <v>66954</v>
      </c>
      <c r="T512">
        <v>5644716</v>
      </c>
      <c r="U512">
        <v>79908.039999999994</v>
      </c>
      <c r="V512">
        <v>290773</v>
      </c>
      <c r="W512">
        <v>29047.599999999999</v>
      </c>
      <c r="X512">
        <v>58155</v>
      </c>
      <c r="Y512">
        <v>24814.39</v>
      </c>
      <c r="Z512">
        <v>58155</v>
      </c>
      <c r="AA512">
        <v>0</v>
      </c>
      <c r="AB512">
        <v>5237633</v>
      </c>
      <c r="AC512">
        <v>26046.05</v>
      </c>
      <c r="AD512">
        <v>195</v>
      </c>
      <c r="AE512">
        <v>191</v>
      </c>
      <c r="AF512">
        <v>191</v>
      </c>
      <c r="AG512">
        <v>190</v>
      </c>
      <c r="AH512">
        <v>184</v>
      </c>
      <c r="AI512">
        <v>186</v>
      </c>
      <c r="AJ512">
        <v>1047526.6</v>
      </c>
      <c r="AK512">
        <v>26046.05</v>
      </c>
      <c r="AL512" s="206"/>
    </row>
    <row r="513" spans="2:38" x14ac:dyDescent="0.25">
      <c r="B513" s="160" t="s">
        <v>571</v>
      </c>
      <c r="C513" s="108" t="s">
        <v>570</v>
      </c>
      <c r="D513" s="108" t="s">
        <v>3465</v>
      </c>
      <c r="E513" s="108" t="s">
        <v>3466</v>
      </c>
      <c r="F513" s="108" t="s">
        <v>3467</v>
      </c>
      <c r="G513" s="160" t="s">
        <v>174</v>
      </c>
      <c r="H513" s="109"/>
      <c r="I513" s="109"/>
      <c r="J513" s="109">
        <v>1</v>
      </c>
      <c r="K513" s="109">
        <v>1</v>
      </c>
      <c r="L513">
        <v>0</v>
      </c>
      <c r="M513">
        <v>0</v>
      </c>
      <c r="N513">
        <v>0</v>
      </c>
      <c r="O513">
        <v>0</v>
      </c>
      <c r="P513">
        <v>0</v>
      </c>
      <c r="Q513">
        <v>0</v>
      </c>
      <c r="R513">
        <v>0</v>
      </c>
      <c r="S513">
        <v>0</v>
      </c>
      <c r="T513">
        <v>327701</v>
      </c>
      <c r="U513">
        <v>0</v>
      </c>
      <c r="V513">
        <v>0</v>
      </c>
      <c r="W513">
        <v>0</v>
      </c>
      <c r="X513">
        <v>0</v>
      </c>
      <c r="Y513">
        <v>0</v>
      </c>
      <c r="Z513">
        <v>0</v>
      </c>
      <c r="AA513">
        <v>0</v>
      </c>
      <c r="AB513">
        <v>327701</v>
      </c>
      <c r="AC513">
        <v>0</v>
      </c>
      <c r="AD513">
        <v>13</v>
      </c>
      <c r="AE513">
        <v>15</v>
      </c>
      <c r="AF513">
        <v>15</v>
      </c>
      <c r="AG513">
        <v>15</v>
      </c>
      <c r="AH513">
        <v>16</v>
      </c>
      <c r="AI513">
        <v>17</v>
      </c>
      <c r="AJ513">
        <v>0</v>
      </c>
      <c r="AK513">
        <v>0</v>
      </c>
      <c r="AL513" s="206"/>
    </row>
    <row r="514" spans="2:38" x14ac:dyDescent="0.25">
      <c r="B514" s="160" t="s">
        <v>987</v>
      </c>
      <c r="C514" s="108" t="s">
        <v>986</v>
      </c>
      <c r="D514" s="108" t="s">
        <v>3468</v>
      </c>
      <c r="E514" s="108" t="s">
        <v>3469</v>
      </c>
      <c r="F514" s="108" t="s">
        <v>3470</v>
      </c>
      <c r="G514" s="160" t="s">
        <v>167</v>
      </c>
      <c r="H514" s="109">
        <v>1</v>
      </c>
      <c r="I514" s="109">
        <v>1</v>
      </c>
      <c r="J514" s="109">
        <v>1</v>
      </c>
      <c r="K514" s="109">
        <v>3</v>
      </c>
      <c r="L514">
        <v>258095</v>
      </c>
      <c r="M514">
        <v>258095</v>
      </c>
      <c r="N514">
        <v>1157448</v>
      </c>
      <c r="O514">
        <v>1157448</v>
      </c>
      <c r="P514">
        <v>2341181</v>
      </c>
      <c r="Q514">
        <v>409803.58</v>
      </c>
      <c r="R514">
        <v>100756</v>
      </c>
      <c r="S514">
        <v>100756</v>
      </c>
      <c r="T514">
        <v>181963</v>
      </c>
      <c r="U514">
        <v>63231.16</v>
      </c>
      <c r="V514">
        <v>129973</v>
      </c>
      <c r="W514">
        <v>19302</v>
      </c>
      <c r="X514">
        <v>25995</v>
      </c>
      <c r="Y514">
        <v>25995</v>
      </c>
      <c r="Z514">
        <v>25995</v>
      </c>
      <c r="AA514">
        <v>17934.16</v>
      </c>
      <c r="AB514">
        <v>0</v>
      </c>
      <c r="AC514">
        <v>0</v>
      </c>
      <c r="AD514">
        <v>264.39999999999998</v>
      </c>
      <c r="AE514">
        <v>263.56</v>
      </c>
      <c r="AF514">
        <v>263.56</v>
      </c>
      <c r="AG514">
        <v>261.47000000000003</v>
      </c>
      <c r="AH514">
        <v>265.62</v>
      </c>
      <c r="AI514">
        <v>267.14999999999998</v>
      </c>
      <c r="AJ514">
        <v>675963</v>
      </c>
      <c r="AK514">
        <v>0</v>
      </c>
      <c r="AL514" s="206"/>
    </row>
    <row r="515" spans="2:38" x14ac:dyDescent="0.25">
      <c r="B515" s="160" t="s">
        <v>328</v>
      </c>
      <c r="C515" s="108" t="s">
        <v>327</v>
      </c>
      <c r="D515" s="108" t="s">
        <v>3471</v>
      </c>
      <c r="E515" s="108" t="s">
        <v>3472</v>
      </c>
      <c r="F515" s="108" t="s">
        <v>4383</v>
      </c>
      <c r="G515" s="160" t="s">
        <v>167</v>
      </c>
      <c r="H515" s="109">
        <v>1</v>
      </c>
      <c r="I515" s="109">
        <v>1</v>
      </c>
      <c r="J515" s="109">
        <v>1</v>
      </c>
      <c r="K515" s="109">
        <v>3</v>
      </c>
      <c r="L515">
        <v>320019</v>
      </c>
      <c r="M515">
        <v>320019</v>
      </c>
      <c r="N515">
        <v>1422306</v>
      </c>
      <c r="O515">
        <v>988150.17</v>
      </c>
      <c r="P515">
        <v>2876914</v>
      </c>
      <c r="Q515">
        <v>1766409</v>
      </c>
      <c r="R515">
        <v>30987</v>
      </c>
      <c r="S515">
        <v>30987</v>
      </c>
      <c r="T515">
        <v>255097</v>
      </c>
      <c r="U515">
        <v>179355</v>
      </c>
      <c r="V515">
        <v>159714</v>
      </c>
      <c r="W515">
        <v>87258</v>
      </c>
      <c r="X515">
        <v>31943</v>
      </c>
      <c r="Y515">
        <v>30000</v>
      </c>
      <c r="Z515">
        <v>31343</v>
      </c>
      <c r="AA515">
        <v>30000</v>
      </c>
      <c r="AB515">
        <v>32097</v>
      </c>
      <c r="AC515">
        <v>32097</v>
      </c>
      <c r="AD515">
        <v>106.5</v>
      </c>
      <c r="AE515">
        <v>107.5</v>
      </c>
      <c r="AF515">
        <v>107.5</v>
      </c>
      <c r="AG515">
        <v>107</v>
      </c>
      <c r="AH515">
        <v>112.6</v>
      </c>
      <c r="AI515">
        <v>109.2</v>
      </c>
      <c r="AJ515">
        <v>159714</v>
      </c>
      <c r="AK515">
        <v>0</v>
      </c>
      <c r="AL515" s="206"/>
    </row>
    <row r="516" spans="2:38" x14ac:dyDescent="0.25">
      <c r="B516" s="160" t="s">
        <v>1013</v>
      </c>
      <c r="C516" s="108" t="s">
        <v>1012</v>
      </c>
      <c r="D516" s="108" t="s">
        <v>3473</v>
      </c>
      <c r="E516" s="108" t="s">
        <v>3474</v>
      </c>
      <c r="F516" s="108" t="s">
        <v>3475</v>
      </c>
      <c r="G516" s="160" t="s">
        <v>174</v>
      </c>
      <c r="H516" s="109"/>
      <c r="I516" s="109"/>
      <c r="J516" s="109">
        <v>1</v>
      </c>
      <c r="K516" s="109">
        <v>1</v>
      </c>
      <c r="L516">
        <v>0</v>
      </c>
      <c r="M516">
        <v>0</v>
      </c>
      <c r="N516">
        <v>0</v>
      </c>
      <c r="O516">
        <v>0</v>
      </c>
      <c r="P516">
        <v>0</v>
      </c>
      <c r="Q516">
        <v>0</v>
      </c>
      <c r="R516">
        <v>0</v>
      </c>
      <c r="S516">
        <v>0</v>
      </c>
      <c r="T516">
        <v>183689</v>
      </c>
      <c r="U516">
        <v>57616.53</v>
      </c>
      <c r="V516">
        <v>0</v>
      </c>
      <c r="W516">
        <v>0</v>
      </c>
      <c r="X516">
        <v>0</v>
      </c>
      <c r="Y516">
        <v>0</v>
      </c>
      <c r="Z516">
        <v>0</v>
      </c>
      <c r="AA516">
        <v>0</v>
      </c>
      <c r="AB516">
        <v>183689</v>
      </c>
      <c r="AC516">
        <v>57616.53</v>
      </c>
      <c r="AD516">
        <v>10</v>
      </c>
      <c r="AE516">
        <v>10</v>
      </c>
      <c r="AF516">
        <v>10</v>
      </c>
      <c r="AG516">
        <v>10</v>
      </c>
      <c r="AH516">
        <v>9</v>
      </c>
      <c r="AI516">
        <v>10</v>
      </c>
      <c r="AJ516">
        <v>36737.800000000003</v>
      </c>
      <c r="AK516">
        <v>0</v>
      </c>
      <c r="AL516" s="206"/>
    </row>
    <row r="517" spans="2:38" x14ac:dyDescent="0.25">
      <c r="B517" s="160" t="s">
        <v>1093</v>
      </c>
      <c r="C517" s="108" t="s">
        <v>1092</v>
      </c>
      <c r="D517" s="108" t="s">
        <v>3476</v>
      </c>
      <c r="E517" s="108" t="s">
        <v>3477</v>
      </c>
      <c r="F517" s="108" t="s">
        <v>3478</v>
      </c>
      <c r="G517" s="160" t="s">
        <v>167</v>
      </c>
      <c r="H517" s="109">
        <v>1</v>
      </c>
      <c r="I517" s="109">
        <v>1</v>
      </c>
      <c r="J517" s="109">
        <v>1</v>
      </c>
      <c r="K517" s="109">
        <v>3</v>
      </c>
      <c r="L517">
        <v>211963</v>
      </c>
      <c r="M517">
        <v>211963</v>
      </c>
      <c r="N517">
        <v>942058</v>
      </c>
      <c r="O517">
        <v>942058</v>
      </c>
      <c r="P517">
        <v>1905510</v>
      </c>
      <c r="Q517">
        <v>1105034.7</v>
      </c>
      <c r="R517">
        <v>29050</v>
      </c>
      <c r="S517">
        <v>29050</v>
      </c>
      <c r="T517">
        <v>148101</v>
      </c>
      <c r="U517">
        <v>0</v>
      </c>
      <c r="V517">
        <v>105787</v>
      </c>
      <c r="W517">
        <v>0</v>
      </c>
      <c r="X517">
        <v>21157</v>
      </c>
      <c r="Y517">
        <v>0</v>
      </c>
      <c r="Z517">
        <v>21157</v>
      </c>
      <c r="AA517">
        <v>0</v>
      </c>
      <c r="AB517">
        <v>0</v>
      </c>
      <c r="AC517">
        <v>0</v>
      </c>
      <c r="AD517">
        <v>80.3</v>
      </c>
      <c r="AE517">
        <v>88.3</v>
      </c>
      <c r="AF517">
        <v>88.3</v>
      </c>
      <c r="AG517">
        <v>84</v>
      </c>
      <c r="AH517">
        <v>99</v>
      </c>
      <c r="AI517">
        <v>100</v>
      </c>
      <c r="AJ517">
        <v>1156651.55</v>
      </c>
      <c r="AK517">
        <v>1206240.25</v>
      </c>
      <c r="AL517" s="206"/>
    </row>
    <row r="518" spans="2:38" x14ac:dyDescent="0.25">
      <c r="B518" s="160" t="s">
        <v>441</v>
      </c>
      <c r="C518" s="108" t="s">
        <v>440</v>
      </c>
      <c r="D518" s="108" t="s">
        <v>3479</v>
      </c>
      <c r="E518" s="108" t="s">
        <v>3480</v>
      </c>
      <c r="F518" s="108" t="s">
        <v>3481</v>
      </c>
      <c r="G518" s="160" t="s">
        <v>164</v>
      </c>
      <c r="H518" s="109"/>
      <c r="I518" s="109"/>
      <c r="J518" s="109">
        <v>1</v>
      </c>
      <c r="K518" s="109">
        <v>1</v>
      </c>
      <c r="L518">
        <v>0</v>
      </c>
      <c r="M518">
        <v>0</v>
      </c>
      <c r="N518">
        <v>0</v>
      </c>
      <c r="O518">
        <v>0</v>
      </c>
      <c r="P518">
        <v>0</v>
      </c>
      <c r="Q518">
        <v>0</v>
      </c>
      <c r="R518">
        <v>0</v>
      </c>
      <c r="S518">
        <v>0</v>
      </c>
      <c r="T518">
        <v>1607420</v>
      </c>
      <c r="U518">
        <v>336806.47</v>
      </c>
      <c r="V518">
        <v>0</v>
      </c>
      <c r="W518">
        <v>0</v>
      </c>
      <c r="X518">
        <v>0</v>
      </c>
      <c r="Y518">
        <v>0</v>
      </c>
      <c r="Z518">
        <v>0</v>
      </c>
      <c r="AA518">
        <v>0</v>
      </c>
      <c r="AB518">
        <v>1607420</v>
      </c>
      <c r="AC518">
        <v>336806.47</v>
      </c>
      <c r="AD518">
        <v>191.5</v>
      </c>
      <c r="AE518">
        <v>202</v>
      </c>
      <c r="AF518">
        <v>202</v>
      </c>
      <c r="AG518">
        <v>202.5</v>
      </c>
      <c r="AH518">
        <v>205.5</v>
      </c>
      <c r="AI518">
        <v>205.5</v>
      </c>
      <c r="AJ518">
        <v>0</v>
      </c>
      <c r="AK518">
        <v>0</v>
      </c>
      <c r="AL518" s="206"/>
    </row>
    <row r="519" spans="2:38" x14ac:dyDescent="0.25">
      <c r="B519" s="160" t="s">
        <v>1227</v>
      </c>
      <c r="C519" s="108" t="s">
        <v>1226</v>
      </c>
      <c r="D519" s="108" t="s">
        <v>3482</v>
      </c>
      <c r="E519" s="108" t="s">
        <v>3483</v>
      </c>
      <c r="F519" s="108" t="s">
        <v>3484</v>
      </c>
      <c r="G519" s="160" t="s">
        <v>167</v>
      </c>
      <c r="H519" s="109">
        <v>1</v>
      </c>
      <c r="I519" s="109">
        <v>1</v>
      </c>
      <c r="J519" s="109">
        <v>1</v>
      </c>
      <c r="K519" s="109">
        <v>3</v>
      </c>
      <c r="L519">
        <v>140456</v>
      </c>
      <c r="M519">
        <v>140456</v>
      </c>
      <c r="N519">
        <v>649298</v>
      </c>
      <c r="O519">
        <v>407121.36</v>
      </c>
      <c r="P519">
        <v>1313342</v>
      </c>
      <c r="Q519">
        <v>668373.96</v>
      </c>
      <c r="R519">
        <v>64899</v>
      </c>
      <c r="S519">
        <v>64899</v>
      </c>
      <c r="T519">
        <v>102075</v>
      </c>
      <c r="U519">
        <v>48528.73</v>
      </c>
      <c r="V519">
        <v>72911</v>
      </c>
      <c r="W519">
        <v>29271.9</v>
      </c>
      <c r="X519">
        <v>14582</v>
      </c>
      <c r="Y519">
        <v>14582</v>
      </c>
      <c r="Z519">
        <v>14582</v>
      </c>
      <c r="AA519">
        <v>4674.83</v>
      </c>
      <c r="AB519">
        <v>0</v>
      </c>
      <c r="AC519">
        <v>0</v>
      </c>
      <c r="AD519">
        <v>191.88</v>
      </c>
      <c r="AE519">
        <v>189.73</v>
      </c>
      <c r="AF519">
        <v>189.73</v>
      </c>
      <c r="AG519">
        <v>183.4</v>
      </c>
      <c r="AH519">
        <v>186.1</v>
      </c>
      <c r="AI519">
        <v>185.5</v>
      </c>
      <c r="AJ519">
        <v>262669</v>
      </c>
      <c r="AK519">
        <v>164148.32</v>
      </c>
      <c r="AL519" s="206"/>
    </row>
    <row r="520" spans="2:38" x14ac:dyDescent="0.25">
      <c r="B520" s="160" t="s">
        <v>483</v>
      </c>
      <c r="C520" s="108" t="s">
        <v>482</v>
      </c>
      <c r="D520" s="108" t="s">
        <v>3485</v>
      </c>
      <c r="E520" s="108" t="s">
        <v>3486</v>
      </c>
      <c r="F520" s="108" t="s">
        <v>3487</v>
      </c>
      <c r="G520" s="160" t="s">
        <v>167</v>
      </c>
      <c r="H520" s="109">
        <v>1</v>
      </c>
      <c r="I520" s="109">
        <v>1</v>
      </c>
      <c r="J520" s="109">
        <v>1</v>
      </c>
      <c r="K520" s="109">
        <v>3</v>
      </c>
      <c r="L520">
        <v>360151</v>
      </c>
      <c r="M520">
        <v>360151</v>
      </c>
      <c r="N520">
        <v>1685410</v>
      </c>
      <c r="O520">
        <v>607289.65</v>
      </c>
      <c r="P520">
        <v>3409097</v>
      </c>
      <c r="Q520">
        <v>1402615.82</v>
      </c>
      <c r="R520">
        <v>39457</v>
      </c>
      <c r="S520">
        <v>39457</v>
      </c>
      <c r="T520">
        <v>264964</v>
      </c>
      <c r="U520">
        <v>55657.71</v>
      </c>
      <c r="V520">
        <v>189260</v>
      </c>
      <c r="W520">
        <v>46341.62</v>
      </c>
      <c r="X520">
        <v>37852</v>
      </c>
      <c r="Y520">
        <v>0</v>
      </c>
      <c r="Z520">
        <v>37852</v>
      </c>
      <c r="AA520">
        <v>9316.09</v>
      </c>
      <c r="AB520">
        <v>0</v>
      </c>
      <c r="AC520">
        <v>0</v>
      </c>
      <c r="AD520">
        <v>126</v>
      </c>
      <c r="AE520">
        <v>125.15</v>
      </c>
      <c r="AF520">
        <v>125.15</v>
      </c>
      <c r="AG520">
        <v>129</v>
      </c>
      <c r="AH520">
        <v>130</v>
      </c>
      <c r="AI520">
        <v>127</v>
      </c>
      <c r="AJ520">
        <v>2727277.6</v>
      </c>
      <c r="AK520">
        <v>1176794.47</v>
      </c>
      <c r="AL520" s="206"/>
    </row>
    <row r="521" spans="2:38" x14ac:dyDescent="0.25">
      <c r="B521" s="160" t="s">
        <v>1455</v>
      </c>
      <c r="C521" s="108" t="s">
        <v>1454</v>
      </c>
      <c r="D521" s="108" t="s">
        <v>3488</v>
      </c>
      <c r="E521" s="108" t="s">
        <v>3489</v>
      </c>
      <c r="F521" s="108" t="s">
        <v>3490</v>
      </c>
      <c r="G521" s="160" t="s">
        <v>161</v>
      </c>
      <c r="H521" s="109">
        <v>1</v>
      </c>
      <c r="I521" s="109">
        <v>1</v>
      </c>
      <c r="J521" s="109">
        <v>1</v>
      </c>
      <c r="K521" s="109">
        <v>3</v>
      </c>
      <c r="L521">
        <v>555750</v>
      </c>
      <c r="M521">
        <v>555750</v>
      </c>
      <c r="N521">
        <v>3050720</v>
      </c>
      <c r="O521">
        <v>1470439.3</v>
      </c>
      <c r="P521">
        <v>6170723</v>
      </c>
      <c r="Q521">
        <v>0</v>
      </c>
      <c r="R521">
        <v>0</v>
      </c>
      <c r="S521">
        <v>0</v>
      </c>
      <c r="T521">
        <v>479604</v>
      </c>
      <c r="U521">
        <v>0</v>
      </c>
      <c r="V521">
        <v>342574</v>
      </c>
      <c r="W521">
        <v>0</v>
      </c>
      <c r="X521">
        <v>68515</v>
      </c>
      <c r="Y521">
        <v>0</v>
      </c>
      <c r="Z521">
        <v>68515</v>
      </c>
      <c r="AA521">
        <v>0</v>
      </c>
      <c r="AB521">
        <v>0</v>
      </c>
      <c r="AC521">
        <v>0</v>
      </c>
      <c r="AD521">
        <v>52</v>
      </c>
      <c r="AE521">
        <v>53</v>
      </c>
      <c r="AF521">
        <v>53</v>
      </c>
      <c r="AG521">
        <v>53</v>
      </c>
      <c r="AH521">
        <v>60</v>
      </c>
      <c r="AI521">
        <v>49</v>
      </c>
      <c r="AJ521">
        <v>0</v>
      </c>
      <c r="AK521">
        <v>0</v>
      </c>
      <c r="AL521" s="206"/>
    </row>
    <row r="522" spans="2:38" x14ac:dyDescent="0.25">
      <c r="B522" s="160" t="s">
        <v>573</v>
      </c>
      <c r="C522" s="108" t="s">
        <v>572</v>
      </c>
      <c r="D522" s="108" t="s">
        <v>3491</v>
      </c>
      <c r="E522" s="108" t="s">
        <v>3492</v>
      </c>
      <c r="F522" s="108" t="s">
        <v>3493</v>
      </c>
      <c r="G522" s="160" t="s">
        <v>167</v>
      </c>
      <c r="H522" s="109">
        <v>1</v>
      </c>
      <c r="I522" s="109">
        <v>1</v>
      </c>
      <c r="J522" s="109">
        <v>1</v>
      </c>
      <c r="K522" s="109">
        <v>3</v>
      </c>
      <c r="L522">
        <v>336698</v>
      </c>
      <c r="M522">
        <v>336698</v>
      </c>
      <c r="N522">
        <v>1496437</v>
      </c>
      <c r="O522">
        <v>1132206.6299999999</v>
      </c>
      <c r="P522">
        <v>3026859</v>
      </c>
      <c r="Q522">
        <v>1382656.45</v>
      </c>
      <c r="R522">
        <v>166097</v>
      </c>
      <c r="S522">
        <v>166097</v>
      </c>
      <c r="T522">
        <v>235255</v>
      </c>
      <c r="U522">
        <v>201647</v>
      </c>
      <c r="V522">
        <v>168039</v>
      </c>
      <c r="W522">
        <v>168039</v>
      </c>
      <c r="X522">
        <v>33608</v>
      </c>
      <c r="Y522">
        <v>0</v>
      </c>
      <c r="Z522">
        <v>33608</v>
      </c>
      <c r="AA522">
        <v>33608</v>
      </c>
      <c r="AB522">
        <v>0</v>
      </c>
      <c r="AC522">
        <v>0</v>
      </c>
      <c r="AD522">
        <v>340.5</v>
      </c>
      <c r="AE522">
        <v>344</v>
      </c>
      <c r="AF522">
        <v>344</v>
      </c>
      <c r="AG522">
        <v>339</v>
      </c>
      <c r="AH522">
        <v>370.74</v>
      </c>
      <c r="AI522">
        <v>360.76</v>
      </c>
      <c r="AJ522">
        <v>605375</v>
      </c>
      <c r="AK522">
        <v>253676.5</v>
      </c>
      <c r="AL522" s="206"/>
    </row>
    <row r="523" spans="2:38" x14ac:dyDescent="0.25">
      <c r="B523" s="160" t="s">
        <v>1367</v>
      </c>
      <c r="C523" s="108" t="s">
        <v>1366</v>
      </c>
      <c r="D523" s="108" t="s">
        <v>3494</v>
      </c>
      <c r="E523" s="108" t="s">
        <v>3495</v>
      </c>
      <c r="F523" s="108" t="s">
        <v>3496</v>
      </c>
      <c r="G523" s="160" t="s">
        <v>167</v>
      </c>
      <c r="H523" s="109">
        <v>1</v>
      </c>
      <c r="I523" s="109">
        <v>1</v>
      </c>
      <c r="J523" s="109">
        <v>1</v>
      </c>
      <c r="K523" s="109">
        <v>3</v>
      </c>
      <c r="L523">
        <v>492182</v>
      </c>
      <c r="M523">
        <v>492182</v>
      </c>
      <c r="N523">
        <v>2248949</v>
      </c>
      <c r="O523">
        <v>2099909.83</v>
      </c>
      <c r="P523">
        <v>4548973</v>
      </c>
      <c r="Q523">
        <v>227192.93</v>
      </c>
      <c r="R523">
        <v>66851</v>
      </c>
      <c r="S523">
        <v>66851</v>
      </c>
      <c r="T523">
        <v>412769</v>
      </c>
      <c r="U523">
        <v>50508</v>
      </c>
      <c r="V523">
        <v>252540</v>
      </c>
      <c r="W523">
        <v>13775</v>
      </c>
      <c r="X523">
        <v>50508</v>
      </c>
      <c r="Y523">
        <v>33978</v>
      </c>
      <c r="Z523">
        <v>50508</v>
      </c>
      <c r="AA523">
        <v>2755</v>
      </c>
      <c r="AB523">
        <v>59213</v>
      </c>
      <c r="AC523">
        <v>0</v>
      </c>
      <c r="AD523">
        <v>203.61</v>
      </c>
      <c r="AE523">
        <v>199.11</v>
      </c>
      <c r="AF523">
        <v>199.11</v>
      </c>
      <c r="AG523">
        <v>197.61</v>
      </c>
      <c r="AH523">
        <v>199.61</v>
      </c>
      <c r="AI523">
        <v>189.86</v>
      </c>
      <c r="AJ523">
        <v>578071.4</v>
      </c>
      <c r="AK523">
        <v>50508</v>
      </c>
      <c r="AL523" s="206"/>
    </row>
    <row r="524" spans="2:38" x14ac:dyDescent="0.25">
      <c r="B524" s="160" t="s">
        <v>529</v>
      </c>
      <c r="C524" s="108" t="s">
        <v>528</v>
      </c>
      <c r="D524" s="108" t="s">
        <v>3497</v>
      </c>
      <c r="E524" s="108" t="s">
        <v>3498</v>
      </c>
      <c r="F524" s="108" t="s">
        <v>3499</v>
      </c>
      <c r="G524" s="160" t="s">
        <v>167</v>
      </c>
      <c r="H524" s="109">
        <v>1</v>
      </c>
      <c r="I524" s="109">
        <v>1</v>
      </c>
      <c r="J524" s="109">
        <v>1</v>
      </c>
      <c r="K524" s="109">
        <v>3</v>
      </c>
      <c r="L524">
        <v>758660</v>
      </c>
      <c r="M524">
        <v>758660</v>
      </c>
      <c r="N524">
        <v>3412806</v>
      </c>
      <c r="O524">
        <v>2658016.96</v>
      </c>
      <c r="P524">
        <v>6903119</v>
      </c>
      <c r="Q524">
        <v>48353.25</v>
      </c>
      <c r="R524">
        <v>53339</v>
      </c>
      <c r="S524">
        <v>5592.66</v>
      </c>
      <c r="T524">
        <v>536528</v>
      </c>
      <c r="U524">
        <v>0</v>
      </c>
      <c r="V524">
        <v>383234</v>
      </c>
      <c r="W524">
        <v>0</v>
      </c>
      <c r="X524">
        <v>76647</v>
      </c>
      <c r="Y524">
        <v>0</v>
      </c>
      <c r="Z524">
        <v>76647</v>
      </c>
      <c r="AA524">
        <v>0</v>
      </c>
      <c r="AB524">
        <v>0</v>
      </c>
      <c r="AC524">
        <v>0</v>
      </c>
      <c r="AD524">
        <v>159</v>
      </c>
      <c r="AE524">
        <v>159</v>
      </c>
      <c r="AF524">
        <v>159</v>
      </c>
      <c r="AG524">
        <v>161</v>
      </c>
      <c r="AH524">
        <v>166.4</v>
      </c>
      <c r="AI524">
        <v>168.85</v>
      </c>
      <c r="AJ524">
        <v>6487298</v>
      </c>
      <c r="AK524">
        <v>16117.75</v>
      </c>
      <c r="AL524" s="206"/>
    </row>
    <row r="525" spans="2:38" x14ac:dyDescent="0.25">
      <c r="B525" s="160" t="s">
        <v>1129</v>
      </c>
      <c r="C525" s="108" t="s">
        <v>1128</v>
      </c>
      <c r="D525" s="108" t="s">
        <v>3500</v>
      </c>
      <c r="E525" s="108" t="s">
        <v>3501</v>
      </c>
      <c r="F525" s="108" t="s">
        <v>3502</v>
      </c>
      <c r="G525" s="160" t="s">
        <v>167</v>
      </c>
      <c r="H525" s="109">
        <v>1</v>
      </c>
      <c r="I525" s="109">
        <v>1</v>
      </c>
      <c r="J525" s="109">
        <v>1</v>
      </c>
      <c r="K525" s="109">
        <v>3</v>
      </c>
      <c r="L525">
        <v>186968</v>
      </c>
      <c r="M525">
        <v>186968</v>
      </c>
      <c r="N525">
        <v>936654</v>
      </c>
      <c r="O525">
        <v>666433.92000000004</v>
      </c>
      <c r="P525">
        <v>1894579</v>
      </c>
      <c r="Q525">
        <v>587298.6</v>
      </c>
      <c r="R525">
        <v>28849</v>
      </c>
      <c r="S525">
        <v>28849</v>
      </c>
      <c r="T525">
        <v>147251</v>
      </c>
      <c r="U525">
        <v>28557.88</v>
      </c>
      <c r="V525">
        <v>105179</v>
      </c>
      <c r="W525">
        <v>21621.09</v>
      </c>
      <c r="X525">
        <v>21036</v>
      </c>
      <c r="Y525">
        <v>0</v>
      </c>
      <c r="Z525">
        <v>21036</v>
      </c>
      <c r="AA525">
        <v>6936.79</v>
      </c>
      <c r="AB525">
        <v>0</v>
      </c>
      <c r="AC525">
        <v>0</v>
      </c>
      <c r="AD525">
        <v>77.75</v>
      </c>
      <c r="AE525">
        <v>79.75</v>
      </c>
      <c r="AF525">
        <v>79.75</v>
      </c>
      <c r="AG525">
        <v>77.75</v>
      </c>
      <c r="AH525">
        <v>124</v>
      </c>
      <c r="AI525">
        <v>123</v>
      </c>
      <c r="AJ525">
        <v>378916</v>
      </c>
      <c r="AK525">
        <v>201893.24</v>
      </c>
      <c r="AL525" s="206"/>
    </row>
    <row r="526" spans="2:38" x14ac:dyDescent="0.25">
      <c r="B526" s="160" t="s">
        <v>905</v>
      </c>
      <c r="C526" s="108" t="s">
        <v>904</v>
      </c>
      <c r="D526" s="108" t="s">
        <v>3503</v>
      </c>
      <c r="E526" s="108" t="s">
        <v>3504</v>
      </c>
      <c r="F526" s="108" t="s">
        <v>3505</v>
      </c>
      <c r="G526" s="160" t="s">
        <v>167</v>
      </c>
      <c r="H526" s="109">
        <v>1</v>
      </c>
      <c r="I526" s="109">
        <v>1</v>
      </c>
      <c r="J526" s="109">
        <v>1</v>
      </c>
      <c r="K526" s="109">
        <v>3</v>
      </c>
      <c r="L526">
        <v>253938</v>
      </c>
      <c r="M526">
        <v>253938</v>
      </c>
      <c r="N526">
        <v>1128611</v>
      </c>
      <c r="O526">
        <v>1128611</v>
      </c>
      <c r="P526">
        <v>2282854</v>
      </c>
      <c r="Q526">
        <v>2282854</v>
      </c>
      <c r="R526">
        <v>46582</v>
      </c>
      <c r="S526">
        <v>46582</v>
      </c>
      <c r="T526">
        <v>188118</v>
      </c>
      <c r="U526">
        <v>188118</v>
      </c>
      <c r="V526">
        <v>126736</v>
      </c>
      <c r="W526">
        <v>126736</v>
      </c>
      <c r="X526">
        <v>25347</v>
      </c>
      <c r="Y526">
        <v>25347</v>
      </c>
      <c r="Z526">
        <v>25347</v>
      </c>
      <c r="AA526">
        <v>25347</v>
      </c>
      <c r="AB526">
        <v>10688</v>
      </c>
      <c r="AC526">
        <v>10688</v>
      </c>
      <c r="AD526">
        <v>145.94</v>
      </c>
      <c r="AE526">
        <v>147.44</v>
      </c>
      <c r="AF526">
        <v>147.44</v>
      </c>
      <c r="AG526">
        <v>138.94</v>
      </c>
      <c r="AH526">
        <v>144.94</v>
      </c>
      <c r="AI526">
        <v>144.94</v>
      </c>
      <c r="AJ526">
        <v>998644.04</v>
      </c>
      <c r="AK526">
        <v>0</v>
      </c>
      <c r="AL526" s="206"/>
    </row>
    <row r="527" spans="2:38" x14ac:dyDescent="0.25">
      <c r="B527" s="160" t="s">
        <v>1531</v>
      </c>
      <c r="C527" s="108" t="s">
        <v>1530</v>
      </c>
      <c r="D527" s="108" t="s">
        <v>3506</v>
      </c>
      <c r="E527" s="108" t="s">
        <v>3507</v>
      </c>
      <c r="F527" s="108" t="s">
        <v>3508</v>
      </c>
      <c r="G527" s="160" t="s">
        <v>161</v>
      </c>
      <c r="H527" s="109">
        <v>1</v>
      </c>
      <c r="I527" s="109">
        <v>1</v>
      </c>
      <c r="J527" s="109">
        <v>1</v>
      </c>
      <c r="K527" s="109">
        <v>3</v>
      </c>
      <c r="L527">
        <v>1372058</v>
      </c>
      <c r="M527">
        <v>1372058</v>
      </c>
      <c r="N527">
        <v>6098037</v>
      </c>
      <c r="O527">
        <v>5593764.5899999999</v>
      </c>
      <c r="P527">
        <v>12334564</v>
      </c>
      <c r="Q527">
        <v>0</v>
      </c>
      <c r="R527">
        <v>0</v>
      </c>
      <c r="S527">
        <v>0</v>
      </c>
      <c r="T527">
        <v>958672</v>
      </c>
      <c r="U527">
        <v>0</v>
      </c>
      <c r="V527">
        <v>684766</v>
      </c>
      <c r="W527">
        <v>0</v>
      </c>
      <c r="X527">
        <v>136953</v>
      </c>
      <c r="Y527">
        <v>0</v>
      </c>
      <c r="Z527">
        <v>136953</v>
      </c>
      <c r="AA527">
        <v>0</v>
      </c>
      <c r="AB527">
        <v>0</v>
      </c>
      <c r="AC527">
        <v>0</v>
      </c>
      <c r="AD527">
        <v>172.4</v>
      </c>
      <c r="AE527">
        <v>166.9</v>
      </c>
      <c r="AF527">
        <v>166.9</v>
      </c>
      <c r="AG527">
        <v>172.4</v>
      </c>
      <c r="AH527">
        <v>159.5</v>
      </c>
      <c r="AI527">
        <v>0</v>
      </c>
      <c r="AJ527">
        <v>2466913</v>
      </c>
      <c r="AK527">
        <v>0</v>
      </c>
      <c r="AL527" s="206"/>
    </row>
    <row r="528" spans="2:38" x14ac:dyDescent="0.25">
      <c r="B528" s="160" t="s">
        <v>699</v>
      </c>
      <c r="C528" s="108" t="s">
        <v>698</v>
      </c>
      <c r="D528" s="108" t="s">
        <v>3509</v>
      </c>
      <c r="E528" s="108" t="s">
        <v>3510</v>
      </c>
      <c r="F528" s="108" t="s">
        <v>3511</v>
      </c>
      <c r="G528" s="160" t="s">
        <v>167</v>
      </c>
      <c r="H528" s="109">
        <v>1</v>
      </c>
      <c r="I528" s="109">
        <v>1</v>
      </c>
      <c r="J528" s="109">
        <v>1</v>
      </c>
      <c r="K528" s="109">
        <v>3</v>
      </c>
      <c r="L528">
        <v>113462</v>
      </c>
      <c r="M528">
        <v>113462</v>
      </c>
      <c r="N528">
        <v>463501</v>
      </c>
      <c r="O528">
        <v>463501</v>
      </c>
      <c r="P528">
        <v>937528</v>
      </c>
      <c r="Q528">
        <v>132962.29</v>
      </c>
      <c r="R528">
        <v>12159</v>
      </c>
      <c r="S528">
        <v>12159</v>
      </c>
      <c r="T528">
        <v>72868</v>
      </c>
      <c r="U528">
        <v>59540.44</v>
      </c>
      <c r="V528">
        <v>52048.57</v>
      </c>
      <c r="W528">
        <v>52048.57</v>
      </c>
      <c r="X528">
        <v>10409.709999999999</v>
      </c>
      <c r="Y528">
        <v>2307.96</v>
      </c>
      <c r="Z528">
        <v>10409.719999999999</v>
      </c>
      <c r="AA528">
        <v>5760.29</v>
      </c>
      <c r="AB528">
        <v>0</v>
      </c>
      <c r="AC528">
        <v>0</v>
      </c>
      <c r="AD528">
        <v>43</v>
      </c>
      <c r="AE528">
        <v>43</v>
      </c>
      <c r="AF528">
        <v>43</v>
      </c>
      <c r="AG528">
        <v>40</v>
      </c>
      <c r="AH528">
        <v>44.8</v>
      </c>
      <c r="AI528">
        <v>44.2</v>
      </c>
      <c r="AJ528">
        <v>187505.6</v>
      </c>
      <c r="AK528">
        <v>75526.899999999994</v>
      </c>
      <c r="AL528" s="206"/>
    </row>
    <row r="529" spans="2:38" x14ac:dyDescent="0.25">
      <c r="B529" s="160" t="s">
        <v>685</v>
      </c>
      <c r="C529" s="108" t="s">
        <v>684</v>
      </c>
      <c r="D529" s="108" t="s">
        <v>3512</v>
      </c>
      <c r="E529" s="108" t="s">
        <v>3513</v>
      </c>
      <c r="F529" s="108" t="s">
        <v>3514</v>
      </c>
      <c r="G529" s="160" t="s">
        <v>167</v>
      </c>
      <c r="H529" s="109">
        <v>1</v>
      </c>
      <c r="I529" s="109">
        <v>1</v>
      </c>
      <c r="J529" s="109">
        <v>1</v>
      </c>
      <c r="K529" s="109">
        <v>3</v>
      </c>
      <c r="L529">
        <v>135083</v>
      </c>
      <c r="M529">
        <v>135083</v>
      </c>
      <c r="N529">
        <v>686922</v>
      </c>
      <c r="O529">
        <v>314067.43</v>
      </c>
      <c r="P529">
        <v>1389445</v>
      </c>
      <c r="Q529">
        <v>574034.30000000005</v>
      </c>
      <c r="R529">
        <v>15612</v>
      </c>
      <c r="S529">
        <v>15612</v>
      </c>
      <c r="T529">
        <v>107991</v>
      </c>
      <c r="U529">
        <v>58014.559999999998</v>
      </c>
      <c r="V529">
        <v>77137</v>
      </c>
      <c r="W529">
        <v>42587.56</v>
      </c>
      <c r="X529">
        <v>15427</v>
      </c>
      <c r="Y529">
        <v>0</v>
      </c>
      <c r="Z529">
        <v>15427</v>
      </c>
      <c r="AA529">
        <v>15427</v>
      </c>
      <c r="AB529">
        <v>0</v>
      </c>
      <c r="AC529">
        <v>0</v>
      </c>
      <c r="AD529">
        <v>65.5</v>
      </c>
      <c r="AE529">
        <v>62</v>
      </c>
      <c r="AF529">
        <v>62</v>
      </c>
      <c r="AG529">
        <v>60</v>
      </c>
      <c r="AH529">
        <v>93</v>
      </c>
      <c r="AI529">
        <v>95</v>
      </c>
      <c r="AJ529">
        <v>396690</v>
      </c>
      <c r="AK529">
        <v>133235.20000000001</v>
      </c>
      <c r="AL529" s="206"/>
    </row>
    <row r="530" spans="2:38" x14ac:dyDescent="0.25">
      <c r="B530" s="160" t="s">
        <v>1799</v>
      </c>
      <c r="C530" s="108" t="s">
        <v>1798</v>
      </c>
      <c r="D530" s="108" t="s">
        <v>3515</v>
      </c>
      <c r="E530" s="108" t="s">
        <v>4359</v>
      </c>
      <c r="F530" s="108" t="s">
        <v>3516</v>
      </c>
      <c r="G530" s="160" t="s">
        <v>1720</v>
      </c>
      <c r="H530" s="109"/>
      <c r="I530" s="109"/>
      <c r="J530" s="109">
        <v>1</v>
      </c>
      <c r="K530" s="109">
        <v>1</v>
      </c>
      <c r="L530">
        <v>0</v>
      </c>
      <c r="M530">
        <v>0</v>
      </c>
      <c r="N530">
        <v>0</v>
      </c>
      <c r="O530">
        <v>0</v>
      </c>
      <c r="P530">
        <v>0</v>
      </c>
      <c r="Q530">
        <v>0</v>
      </c>
      <c r="R530">
        <v>0</v>
      </c>
      <c r="S530">
        <v>0</v>
      </c>
      <c r="T530">
        <v>532923</v>
      </c>
      <c r="U530">
        <v>0</v>
      </c>
      <c r="V530">
        <v>0</v>
      </c>
      <c r="W530">
        <v>0</v>
      </c>
      <c r="X530">
        <v>0</v>
      </c>
      <c r="Y530">
        <v>0</v>
      </c>
      <c r="Z530">
        <v>0</v>
      </c>
      <c r="AA530">
        <v>0</v>
      </c>
      <c r="AB530">
        <v>532923</v>
      </c>
      <c r="AC530">
        <v>0</v>
      </c>
      <c r="AD530">
        <v>0</v>
      </c>
      <c r="AE530">
        <v>0</v>
      </c>
      <c r="AF530">
        <v>0</v>
      </c>
      <c r="AG530">
        <v>0</v>
      </c>
      <c r="AH530">
        <v>251</v>
      </c>
      <c r="AI530">
        <v>253</v>
      </c>
      <c r="AJ530">
        <v>0</v>
      </c>
      <c r="AK530">
        <v>0</v>
      </c>
      <c r="AL530" s="206"/>
    </row>
    <row r="531" spans="2:38" x14ac:dyDescent="0.25">
      <c r="B531" s="160" t="s">
        <v>1369</v>
      </c>
      <c r="C531" s="108" t="s">
        <v>1368</v>
      </c>
      <c r="D531" s="108" t="s">
        <v>3517</v>
      </c>
      <c r="E531" s="108" t="s">
        <v>3518</v>
      </c>
      <c r="F531" s="108" t="s">
        <v>3519</v>
      </c>
      <c r="G531" s="160" t="s">
        <v>167</v>
      </c>
      <c r="H531" s="109">
        <v>1</v>
      </c>
      <c r="I531" s="109">
        <v>1</v>
      </c>
      <c r="J531" s="109">
        <v>1</v>
      </c>
      <c r="K531" s="109">
        <v>3</v>
      </c>
      <c r="L531">
        <v>194099</v>
      </c>
      <c r="M531">
        <v>194099</v>
      </c>
      <c r="N531">
        <v>1402110</v>
      </c>
      <c r="O531">
        <v>1402110</v>
      </c>
      <c r="P531">
        <v>2836062</v>
      </c>
      <c r="Q531">
        <v>1734003.35</v>
      </c>
      <c r="R531">
        <v>176264</v>
      </c>
      <c r="S531">
        <v>176264</v>
      </c>
      <c r="T531">
        <v>220425</v>
      </c>
      <c r="U531">
        <v>32654.68</v>
      </c>
      <c r="V531">
        <v>157447</v>
      </c>
      <c r="W531">
        <v>6624.28</v>
      </c>
      <c r="X531">
        <v>31489</v>
      </c>
      <c r="Y531">
        <v>9209</v>
      </c>
      <c r="Z531">
        <v>31489</v>
      </c>
      <c r="AA531">
        <v>16821.400000000001</v>
      </c>
      <c r="AB531">
        <v>0</v>
      </c>
      <c r="AC531">
        <v>0</v>
      </c>
      <c r="AD531">
        <v>478.6</v>
      </c>
      <c r="AE531">
        <v>484.3</v>
      </c>
      <c r="AF531">
        <v>484.3</v>
      </c>
      <c r="AG531">
        <v>483.6</v>
      </c>
      <c r="AH531">
        <v>493.8</v>
      </c>
      <c r="AI531">
        <v>504.3</v>
      </c>
      <c r="AJ531">
        <v>567212.4</v>
      </c>
      <c r="AK531">
        <v>1542385.2</v>
      </c>
      <c r="AL531" s="206"/>
    </row>
    <row r="532" spans="2:38" x14ac:dyDescent="0.25">
      <c r="B532" s="160" t="s">
        <v>1371</v>
      </c>
      <c r="C532" s="108" t="s">
        <v>1370</v>
      </c>
      <c r="D532" s="108" t="s">
        <v>3520</v>
      </c>
      <c r="E532" s="108" t="s">
        <v>3521</v>
      </c>
      <c r="F532" s="108" t="s">
        <v>3522</v>
      </c>
      <c r="G532" s="160" t="s">
        <v>167</v>
      </c>
      <c r="H532" s="109">
        <v>1</v>
      </c>
      <c r="I532" s="109">
        <v>1</v>
      </c>
      <c r="J532" s="109">
        <v>1</v>
      </c>
      <c r="K532" s="109">
        <v>3</v>
      </c>
      <c r="L532">
        <v>624159</v>
      </c>
      <c r="M532">
        <v>624159</v>
      </c>
      <c r="N532">
        <v>3167124</v>
      </c>
      <c r="O532">
        <v>3167124</v>
      </c>
      <c r="P532">
        <v>6406175</v>
      </c>
      <c r="Q532">
        <v>2654998.79</v>
      </c>
      <c r="R532">
        <v>112488</v>
      </c>
      <c r="S532">
        <v>112488</v>
      </c>
      <c r="T532">
        <v>584095</v>
      </c>
      <c r="U532">
        <v>79570.91</v>
      </c>
      <c r="V532">
        <v>355647</v>
      </c>
      <c r="W532">
        <v>20665.59</v>
      </c>
      <c r="X532">
        <v>71129</v>
      </c>
      <c r="Y532">
        <v>4288.5200000000004</v>
      </c>
      <c r="Z532">
        <v>71129</v>
      </c>
      <c r="AA532">
        <v>6845.74</v>
      </c>
      <c r="AB532">
        <v>86190</v>
      </c>
      <c r="AC532">
        <v>47771.06</v>
      </c>
      <c r="AD532">
        <v>316.14</v>
      </c>
      <c r="AE532">
        <v>321.5</v>
      </c>
      <c r="AF532">
        <v>321.5</v>
      </c>
      <c r="AG532">
        <v>316.76</v>
      </c>
      <c r="AH532">
        <v>323.13</v>
      </c>
      <c r="AI532">
        <v>315.5</v>
      </c>
      <c r="AJ532">
        <v>3767000</v>
      </c>
      <c r="AK532">
        <v>20665.59</v>
      </c>
      <c r="AL532" s="206"/>
    </row>
    <row r="533" spans="2:38" x14ac:dyDescent="0.25">
      <c r="B533" s="160" t="s">
        <v>1730</v>
      </c>
      <c r="C533" s="108" t="s">
        <v>1729</v>
      </c>
      <c r="D533" s="108" t="s">
        <v>3523</v>
      </c>
      <c r="E533" s="108" t="s">
        <v>4360</v>
      </c>
      <c r="F533" s="108" t="s">
        <v>3524</v>
      </c>
      <c r="G533" s="160" t="s">
        <v>1720</v>
      </c>
      <c r="H533" s="109"/>
      <c r="I533" s="109"/>
      <c r="J533" s="109">
        <v>1</v>
      </c>
      <c r="K533" s="109">
        <v>1</v>
      </c>
      <c r="L533">
        <v>0</v>
      </c>
      <c r="M533">
        <v>0</v>
      </c>
      <c r="N533">
        <v>0</v>
      </c>
      <c r="O533">
        <v>0</v>
      </c>
      <c r="P533">
        <v>0</v>
      </c>
      <c r="Q533">
        <v>0</v>
      </c>
      <c r="R533">
        <v>0</v>
      </c>
      <c r="S533">
        <v>0</v>
      </c>
      <c r="T533">
        <v>417880</v>
      </c>
      <c r="U533">
        <v>0</v>
      </c>
      <c r="V533">
        <v>0</v>
      </c>
      <c r="W533">
        <v>0</v>
      </c>
      <c r="X533">
        <v>0</v>
      </c>
      <c r="Y533">
        <v>0</v>
      </c>
      <c r="Z533">
        <v>0</v>
      </c>
      <c r="AA533">
        <v>0</v>
      </c>
      <c r="AB533">
        <v>417880</v>
      </c>
      <c r="AC533">
        <v>0</v>
      </c>
      <c r="AD533">
        <v>94</v>
      </c>
      <c r="AE533">
        <v>94</v>
      </c>
      <c r="AF533">
        <v>97</v>
      </c>
      <c r="AG533">
        <v>88</v>
      </c>
      <c r="AH533">
        <v>78</v>
      </c>
      <c r="AI533">
        <v>67</v>
      </c>
      <c r="AJ533">
        <v>0</v>
      </c>
      <c r="AK533">
        <v>0</v>
      </c>
      <c r="AL533" s="206"/>
    </row>
    <row r="534" spans="2:38" x14ac:dyDescent="0.25">
      <c r="B534" s="160" t="s">
        <v>1273</v>
      </c>
      <c r="C534" s="108" t="s">
        <v>1272</v>
      </c>
      <c r="D534" s="108" t="s">
        <v>3525</v>
      </c>
      <c r="E534" s="108" t="s">
        <v>3526</v>
      </c>
      <c r="F534" s="108" t="s">
        <v>3527</v>
      </c>
      <c r="G534" s="160" t="s">
        <v>167</v>
      </c>
      <c r="H534" s="109">
        <v>1</v>
      </c>
      <c r="I534" s="109">
        <v>1</v>
      </c>
      <c r="J534" s="109">
        <v>1</v>
      </c>
      <c r="K534" s="109">
        <v>3</v>
      </c>
      <c r="L534">
        <v>124151</v>
      </c>
      <c r="M534">
        <v>124151</v>
      </c>
      <c r="N534">
        <v>474444</v>
      </c>
      <c r="O534">
        <v>474444</v>
      </c>
      <c r="P534">
        <v>959663</v>
      </c>
      <c r="Q534">
        <v>244342.33</v>
      </c>
      <c r="R534">
        <v>43911</v>
      </c>
      <c r="S534">
        <v>43911</v>
      </c>
      <c r="T534">
        <v>74587</v>
      </c>
      <c r="U534">
        <v>42232</v>
      </c>
      <c r="V534">
        <v>53277</v>
      </c>
      <c r="W534">
        <v>31985</v>
      </c>
      <c r="X534">
        <v>10655</v>
      </c>
      <c r="Y534">
        <v>0</v>
      </c>
      <c r="Z534">
        <v>10655</v>
      </c>
      <c r="AA534">
        <v>10247</v>
      </c>
      <c r="AB534">
        <v>0</v>
      </c>
      <c r="AC534">
        <v>0</v>
      </c>
      <c r="AD534">
        <v>166.94</v>
      </c>
      <c r="AE534">
        <v>165.94</v>
      </c>
      <c r="AF534">
        <v>165.94</v>
      </c>
      <c r="AG534">
        <v>179.08</v>
      </c>
      <c r="AH534">
        <v>175</v>
      </c>
      <c r="AI534">
        <v>161.63999999999999</v>
      </c>
      <c r="AJ534">
        <v>273575.59999999998</v>
      </c>
      <c r="AK534">
        <v>244342.33</v>
      </c>
      <c r="AL534" s="206"/>
    </row>
    <row r="535" spans="2:38" x14ac:dyDescent="0.25">
      <c r="B535" s="160" t="s">
        <v>1207</v>
      </c>
      <c r="C535" s="108" t="s">
        <v>1206</v>
      </c>
      <c r="D535" s="108" t="s">
        <v>3528</v>
      </c>
      <c r="E535" s="108" t="s">
        <v>3529</v>
      </c>
      <c r="F535" s="108" t="s">
        <v>3530</v>
      </c>
      <c r="G535" s="160" t="s">
        <v>167</v>
      </c>
      <c r="H535" s="109">
        <v>1</v>
      </c>
      <c r="I535" s="109">
        <v>1</v>
      </c>
      <c r="J535" s="109">
        <v>1</v>
      </c>
      <c r="K535" s="109">
        <v>3</v>
      </c>
      <c r="L535">
        <v>266679</v>
      </c>
      <c r="M535">
        <v>266679</v>
      </c>
      <c r="N535">
        <v>1185243</v>
      </c>
      <c r="O535">
        <v>995504.57</v>
      </c>
      <c r="P535">
        <v>2397403</v>
      </c>
      <c r="Q535">
        <v>108217.88</v>
      </c>
      <c r="R535">
        <v>56015</v>
      </c>
      <c r="S535">
        <v>56015</v>
      </c>
      <c r="T535">
        <v>186332</v>
      </c>
      <c r="U535">
        <v>50336.29</v>
      </c>
      <c r="V535">
        <v>133094</v>
      </c>
      <c r="W535">
        <v>30760.42</v>
      </c>
      <c r="X535">
        <v>26619</v>
      </c>
      <c r="Y535">
        <v>14247.3</v>
      </c>
      <c r="Z535">
        <v>26619</v>
      </c>
      <c r="AA535">
        <v>5328.57</v>
      </c>
      <c r="AB535">
        <v>0</v>
      </c>
      <c r="AC535">
        <v>0</v>
      </c>
      <c r="AD535">
        <v>145</v>
      </c>
      <c r="AE535">
        <v>152</v>
      </c>
      <c r="AF535">
        <v>152</v>
      </c>
      <c r="AG535">
        <v>155</v>
      </c>
      <c r="AH535">
        <v>169</v>
      </c>
      <c r="AI535">
        <v>162</v>
      </c>
      <c r="AJ535">
        <v>0</v>
      </c>
      <c r="AK535">
        <v>50336.29</v>
      </c>
      <c r="AL535" s="206"/>
    </row>
    <row r="536" spans="2:38" x14ac:dyDescent="0.25">
      <c r="B536" s="160" t="s">
        <v>875</v>
      </c>
      <c r="C536" s="108" t="s">
        <v>874</v>
      </c>
      <c r="D536" s="108" t="s">
        <v>3531</v>
      </c>
      <c r="E536" s="108" t="s">
        <v>3532</v>
      </c>
      <c r="F536" s="108" t="s">
        <v>3533</v>
      </c>
      <c r="G536" s="160" t="s">
        <v>167</v>
      </c>
      <c r="H536" s="109">
        <v>1</v>
      </c>
      <c r="I536" s="109">
        <v>1</v>
      </c>
      <c r="J536" s="109">
        <v>1</v>
      </c>
      <c r="K536" s="109">
        <v>3</v>
      </c>
      <c r="L536">
        <v>253176</v>
      </c>
      <c r="M536">
        <v>253176</v>
      </c>
      <c r="N536">
        <v>1199791</v>
      </c>
      <c r="O536">
        <v>888491</v>
      </c>
      <c r="P536">
        <v>2426829</v>
      </c>
      <c r="Q536">
        <v>1113209.3</v>
      </c>
      <c r="R536">
        <v>110217</v>
      </c>
      <c r="S536">
        <v>110217</v>
      </c>
      <c r="T536">
        <v>188620</v>
      </c>
      <c r="U536">
        <v>63407.71</v>
      </c>
      <c r="V536">
        <v>134728</v>
      </c>
      <c r="W536">
        <v>43497.42</v>
      </c>
      <c r="X536">
        <v>26946</v>
      </c>
      <c r="Y536">
        <v>13300.86</v>
      </c>
      <c r="Z536">
        <v>26946</v>
      </c>
      <c r="AA536">
        <v>6609.43</v>
      </c>
      <c r="AB536">
        <v>0</v>
      </c>
      <c r="AC536">
        <v>0</v>
      </c>
      <c r="AD536">
        <v>274.8</v>
      </c>
      <c r="AE536">
        <v>266.8</v>
      </c>
      <c r="AF536">
        <v>266.8</v>
      </c>
      <c r="AG536">
        <v>274</v>
      </c>
      <c r="AH536">
        <v>274.8</v>
      </c>
      <c r="AI536">
        <v>288.3</v>
      </c>
      <c r="AJ536">
        <v>1607868.86</v>
      </c>
      <c r="AK536">
        <v>859560.9</v>
      </c>
      <c r="AL536" s="206"/>
    </row>
    <row r="537" spans="2:38" x14ac:dyDescent="0.25">
      <c r="B537" s="160" t="s">
        <v>1690</v>
      </c>
      <c r="C537" s="108" t="s">
        <v>1689</v>
      </c>
      <c r="D537" s="108" t="s">
        <v>3534</v>
      </c>
      <c r="E537" s="108" t="s">
        <v>3535</v>
      </c>
      <c r="F537" s="108" t="s">
        <v>3536</v>
      </c>
      <c r="G537" s="160" t="s">
        <v>161</v>
      </c>
      <c r="H537" s="109">
        <v>1</v>
      </c>
      <c r="I537" s="109">
        <v>1</v>
      </c>
      <c r="J537" s="109">
        <v>1</v>
      </c>
      <c r="K537" s="109">
        <v>3</v>
      </c>
      <c r="L537">
        <v>533143</v>
      </c>
      <c r="M537">
        <v>533143</v>
      </c>
      <c r="N537">
        <v>2613513</v>
      </c>
      <c r="O537">
        <v>2429157</v>
      </c>
      <c r="P537">
        <v>5286380</v>
      </c>
      <c r="Q537">
        <v>0</v>
      </c>
      <c r="R537">
        <v>0</v>
      </c>
      <c r="S537">
        <v>0</v>
      </c>
      <c r="T537">
        <v>410871</v>
      </c>
      <c r="U537">
        <v>107910</v>
      </c>
      <c r="V537">
        <v>293479</v>
      </c>
      <c r="W537">
        <v>96448</v>
      </c>
      <c r="X537">
        <v>58696</v>
      </c>
      <c r="Y537">
        <v>0</v>
      </c>
      <c r="Z537">
        <v>58696</v>
      </c>
      <c r="AA537">
        <v>11462</v>
      </c>
      <c r="AB537">
        <v>0</v>
      </c>
      <c r="AC537">
        <v>0</v>
      </c>
      <c r="AD537">
        <v>62</v>
      </c>
      <c r="AE537">
        <v>66</v>
      </c>
      <c r="AF537">
        <v>66</v>
      </c>
      <c r="AG537">
        <v>70</v>
      </c>
      <c r="AH537">
        <v>70</v>
      </c>
      <c r="AI537">
        <v>73.2</v>
      </c>
      <c r="AJ537">
        <v>1057276</v>
      </c>
      <c r="AK537">
        <v>0</v>
      </c>
      <c r="AL537" s="206"/>
    </row>
    <row r="538" spans="2:38" x14ac:dyDescent="0.25">
      <c r="B538" s="160" t="s">
        <v>1209</v>
      </c>
      <c r="C538" s="108" t="s">
        <v>1208</v>
      </c>
      <c r="D538" s="108" t="s">
        <v>3537</v>
      </c>
      <c r="E538" s="108" t="s">
        <v>3538</v>
      </c>
      <c r="F538" s="108" t="s">
        <v>3539</v>
      </c>
      <c r="G538" s="160" t="s">
        <v>167</v>
      </c>
      <c r="H538" s="109">
        <v>1</v>
      </c>
      <c r="I538" s="109">
        <v>1</v>
      </c>
      <c r="J538" s="109">
        <v>1</v>
      </c>
      <c r="K538" s="109">
        <v>3</v>
      </c>
      <c r="L538">
        <v>546215</v>
      </c>
      <c r="M538">
        <v>546215</v>
      </c>
      <c r="N538">
        <v>2427625</v>
      </c>
      <c r="O538">
        <v>2049026.11</v>
      </c>
      <c r="P538">
        <v>4910383</v>
      </c>
      <c r="Q538">
        <v>3683567.87</v>
      </c>
      <c r="R538">
        <v>48964</v>
      </c>
      <c r="S538">
        <v>48964</v>
      </c>
      <c r="T538">
        <v>472542</v>
      </c>
      <c r="U538">
        <v>88386.39</v>
      </c>
      <c r="V538">
        <v>272606</v>
      </c>
      <c r="W538">
        <v>76615.399999999994</v>
      </c>
      <c r="X538">
        <v>54521</v>
      </c>
      <c r="Y538">
        <v>0</v>
      </c>
      <c r="Z538">
        <v>54521</v>
      </c>
      <c r="AA538">
        <v>9376.1299999999992</v>
      </c>
      <c r="AB538">
        <v>90894</v>
      </c>
      <c r="AC538">
        <v>2394.86</v>
      </c>
      <c r="AD538">
        <v>123</v>
      </c>
      <c r="AE538">
        <v>121</v>
      </c>
      <c r="AF538">
        <v>121</v>
      </c>
      <c r="AG538">
        <v>114</v>
      </c>
      <c r="AH538">
        <v>118</v>
      </c>
      <c r="AI538">
        <v>120</v>
      </c>
      <c r="AJ538">
        <v>982076.6</v>
      </c>
      <c r="AK538">
        <v>196845.31</v>
      </c>
      <c r="AL538" s="206"/>
    </row>
    <row r="539" spans="2:38" x14ac:dyDescent="0.25">
      <c r="B539" s="160" t="s">
        <v>1229</v>
      </c>
      <c r="C539" s="108" t="s">
        <v>1228</v>
      </c>
      <c r="D539" s="108" t="s">
        <v>3540</v>
      </c>
      <c r="E539" s="108" t="s">
        <v>3541</v>
      </c>
      <c r="F539" s="108" t="s">
        <v>3542</v>
      </c>
      <c r="G539" s="160" t="s">
        <v>167</v>
      </c>
      <c r="H539" s="109">
        <v>1</v>
      </c>
      <c r="I539" s="109">
        <v>1</v>
      </c>
      <c r="J539" s="109">
        <v>1</v>
      </c>
      <c r="K539" s="109">
        <v>3</v>
      </c>
      <c r="L539">
        <v>1166974</v>
      </c>
      <c r="M539">
        <v>1166974</v>
      </c>
      <c r="N539">
        <v>5529992</v>
      </c>
      <c r="O539">
        <v>3498977.02</v>
      </c>
      <c r="P539">
        <v>11185573</v>
      </c>
      <c r="Q539">
        <v>2537543.0499999998</v>
      </c>
      <c r="R539">
        <v>284945</v>
      </c>
      <c r="S539">
        <v>284909.56</v>
      </c>
      <c r="T539">
        <v>869371</v>
      </c>
      <c r="U539">
        <v>123747</v>
      </c>
      <c r="V539">
        <v>620979</v>
      </c>
      <c r="W539">
        <v>51474</v>
      </c>
      <c r="X539">
        <v>124196</v>
      </c>
      <c r="Y539">
        <v>116</v>
      </c>
      <c r="Z539">
        <v>124196</v>
      </c>
      <c r="AA539">
        <v>72157</v>
      </c>
      <c r="AB539">
        <v>0</v>
      </c>
      <c r="AC539">
        <v>0</v>
      </c>
      <c r="AD539">
        <v>753.63</v>
      </c>
      <c r="AE539">
        <v>765.63</v>
      </c>
      <c r="AF539">
        <v>765.63</v>
      </c>
      <c r="AG539">
        <v>764.05</v>
      </c>
      <c r="AH539">
        <v>803.92</v>
      </c>
      <c r="AI539">
        <v>825.5</v>
      </c>
      <c r="AJ539">
        <v>2237114.6</v>
      </c>
      <c r="AK539">
        <v>192052</v>
      </c>
      <c r="AL539" s="206"/>
    </row>
    <row r="540" spans="2:38" x14ac:dyDescent="0.25">
      <c r="B540" s="160" t="s">
        <v>332</v>
      </c>
      <c r="C540" s="108" t="s">
        <v>331</v>
      </c>
      <c r="D540" s="108" t="s">
        <v>3543</v>
      </c>
      <c r="E540" s="108" t="s">
        <v>3544</v>
      </c>
      <c r="F540" s="108" t="s">
        <v>3545</v>
      </c>
      <c r="G540" s="160" t="s">
        <v>174</v>
      </c>
      <c r="H540" s="109"/>
      <c r="I540" s="109"/>
      <c r="J540" s="109">
        <v>1</v>
      </c>
      <c r="K540" s="109">
        <v>1</v>
      </c>
      <c r="L540">
        <v>0</v>
      </c>
      <c r="M540">
        <v>0</v>
      </c>
      <c r="N540">
        <v>0</v>
      </c>
      <c r="O540">
        <v>0</v>
      </c>
      <c r="P540">
        <v>0</v>
      </c>
      <c r="Q540">
        <v>0</v>
      </c>
      <c r="R540">
        <v>0</v>
      </c>
      <c r="S540">
        <v>0</v>
      </c>
      <c r="T540">
        <v>487583</v>
      </c>
      <c r="U540">
        <v>96321</v>
      </c>
      <c r="V540">
        <v>0</v>
      </c>
      <c r="W540">
        <v>0</v>
      </c>
      <c r="X540">
        <v>0</v>
      </c>
      <c r="Y540">
        <v>0</v>
      </c>
      <c r="Z540">
        <v>0</v>
      </c>
      <c r="AA540">
        <v>0</v>
      </c>
      <c r="AB540">
        <v>487583</v>
      </c>
      <c r="AC540">
        <v>96321</v>
      </c>
      <c r="AD540">
        <v>31.5</v>
      </c>
      <c r="AE540">
        <v>33</v>
      </c>
      <c r="AF540">
        <v>33</v>
      </c>
      <c r="AG540">
        <v>33</v>
      </c>
      <c r="AH540">
        <v>34</v>
      </c>
      <c r="AI540">
        <v>39</v>
      </c>
      <c r="AJ540">
        <v>0</v>
      </c>
      <c r="AK540">
        <v>0</v>
      </c>
      <c r="AL540" s="206"/>
    </row>
    <row r="541" spans="2:38" x14ac:dyDescent="0.25">
      <c r="B541" s="160" t="s">
        <v>241</v>
      </c>
      <c r="C541" s="108" t="s">
        <v>240</v>
      </c>
      <c r="D541" s="108" t="s">
        <v>3546</v>
      </c>
      <c r="E541" s="108" t="s">
        <v>3547</v>
      </c>
      <c r="F541" s="108" t="s">
        <v>3548</v>
      </c>
      <c r="G541" s="160" t="s">
        <v>161</v>
      </c>
      <c r="H541" s="109">
        <v>1</v>
      </c>
      <c r="I541" s="109">
        <v>1</v>
      </c>
      <c r="J541" s="109">
        <v>1</v>
      </c>
      <c r="K541" s="109">
        <v>3</v>
      </c>
      <c r="L541">
        <v>59842</v>
      </c>
      <c r="M541">
        <v>59842</v>
      </c>
      <c r="N541">
        <v>263027</v>
      </c>
      <c r="O541">
        <v>151551.10999999999</v>
      </c>
      <c r="P541">
        <v>532029</v>
      </c>
      <c r="Q541">
        <v>95589.2</v>
      </c>
      <c r="R541">
        <v>0</v>
      </c>
      <c r="S541">
        <v>0</v>
      </c>
      <c r="T541">
        <v>41351</v>
      </c>
      <c r="U541">
        <v>26583</v>
      </c>
      <c r="V541">
        <v>29537</v>
      </c>
      <c r="W541">
        <v>26583</v>
      </c>
      <c r="X541">
        <v>5907</v>
      </c>
      <c r="Y541">
        <v>0</v>
      </c>
      <c r="Z541">
        <v>5907</v>
      </c>
      <c r="AA541">
        <v>0</v>
      </c>
      <c r="AB541">
        <v>0</v>
      </c>
      <c r="AC541">
        <v>0</v>
      </c>
      <c r="AD541">
        <v>12</v>
      </c>
      <c r="AE541">
        <v>14</v>
      </c>
      <c r="AF541">
        <v>14</v>
      </c>
      <c r="AG541">
        <v>16</v>
      </c>
      <c r="AH541">
        <v>12</v>
      </c>
      <c r="AI541">
        <v>11</v>
      </c>
      <c r="AJ541">
        <v>250000</v>
      </c>
      <c r="AK541">
        <v>69006.2</v>
      </c>
      <c r="AL541" s="206"/>
    </row>
    <row r="542" spans="2:38" x14ac:dyDescent="0.25">
      <c r="B542" s="160" t="s">
        <v>1783</v>
      </c>
      <c r="C542" s="108" t="s">
        <v>1782</v>
      </c>
      <c r="D542" s="108" t="s">
        <v>3549</v>
      </c>
      <c r="E542" s="108" t="s">
        <v>4361</v>
      </c>
      <c r="F542" s="108" t="s">
        <v>3550</v>
      </c>
      <c r="G542" s="160" t="s">
        <v>1720</v>
      </c>
      <c r="H542" s="109"/>
      <c r="I542" s="109"/>
      <c r="J542" s="109">
        <v>1</v>
      </c>
      <c r="K542" s="109">
        <v>1</v>
      </c>
      <c r="L542">
        <v>0</v>
      </c>
      <c r="M542">
        <v>0</v>
      </c>
      <c r="N542">
        <v>0</v>
      </c>
      <c r="O542">
        <v>0</v>
      </c>
      <c r="P542">
        <v>0</v>
      </c>
      <c r="Q542">
        <v>0</v>
      </c>
      <c r="R542">
        <v>0</v>
      </c>
      <c r="S542">
        <v>0</v>
      </c>
      <c r="T542">
        <v>0</v>
      </c>
      <c r="U542">
        <v>0</v>
      </c>
      <c r="V542">
        <v>0</v>
      </c>
      <c r="W542">
        <v>0</v>
      </c>
      <c r="X542">
        <v>0</v>
      </c>
      <c r="Y542">
        <v>0</v>
      </c>
      <c r="Z542">
        <v>0</v>
      </c>
      <c r="AA542">
        <v>0</v>
      </c>
      <c r="AB542">
        <v>0</v>
      </c>
      <c r="AC542">
        <v>0</v>
      </c>
      <c r="AD542">
        <v>0</v>
      </c>
      <c r="AE542">
        <v>0</v>
      </c>
      <c r="AF542">
        <v>0</v>
      </c>
      <c r="AG542">
        <v>0</v>
      </c>
      <c r="AH542">
        <v>0</v>
      </c>
      <c r="AI542">
        <v>0</v>
      </c>
      <c r="AJ542">
        <v>0</v>
      </c>
      <c r="AK542">
        <v>0</v>
      </c>
      <c r="AL542" s="206"/>
    </row>
    <row r="543" spans="2:38" x14ac:dyDescent="0.25">
      <c r="B543" s="160" t="s">
        <v>1189</v>
      </c>
      <c r="C543" s="108" t="s">
        <v>1188</v>
      </c>
      <c r="D543" s="108" t="s">
        <v>3551</v>
      </c>
      <c r="E543" s="108" t="s">
        <v>3552</v>
      </c>
      <c r="F543" s="108" t="s">
        <v>3553</v>
      </c>
      <c r="G543" s="160" t="s">
        <v>167</v>
      </c>
      <c r="H543" s="109">
        <v>1</v>
      </c>
      <c r="I543" s="109">
        <v>1</v>
      </c>
      <c r="J543" s="109">
        <v>1</v>
      </c>
      <c r="K543" s="109">
        <v>3</v>
      </c>
      <c r="L543">
        <v>171394</v>
      </c>
      <c r="M543">
        <v>171394</v>
      </c>
      <c r="N543">
        <v>992767</v>
      </c>
      <c r="O543">
        <v>985470.26</v>
      </c>
      <c r="P543">
        <v>2008081</v>
      </c>
      <c r="Q543">
        <v>610815.41</v>
      </c>
      <c r="R543">
        <v>43068</v>
      </c>
      <c r="S543">
        <v>43068</v>
      </c>
      <c r="T543">
        <v>177654</v>
      </c>
      <c r="U543">
        <v>22634</v>
      </c>
      <c r="V543">
        <v>111480</v>
      </c>
      <c r="W543">
        <v>22634</v>
      </c>
      <c r="X543">
        <v>22296</v>
      </c>
      <c r="Y543">
        <v>0</v>
      </c>
      <c r="Z543">
        <v>22296</v>
      </c>
      <c r="AA543">
        <v>0</v>
      </c>
      <c r="AB543">
        <v>21582</v>
      </c>
      <c r="AC543">
        <v>0</v>
      </c>
      <c r="AD543">
        <v>141</v>
      </c>
      <c r="AE543">
        <v>142</v>
      </c>
      <c r="AF543">
        <v>142</v>
      </c>
      <c r="AG543">
        <v>145</v>
      </c>
      <c r="AH543">
        <v>149</v>
      </c>
      <c r="AI543">
        <v>148</v>
      </c>
      <c r="AJ543">
        <v>1020946.36</v>
      </c>
      <c r="AK543">
        <v>372230.71</v>
      </c>
      <c r="AL543" s="206"/>
    </row>
    <row r="544" spans="2:38" x14ac:dyDescent="0.25">
      <c r="B544" s="160" t="s">
        <v>635</v>
      </c>
      <c r="C544" s="108" t="s">
        <v>634</v>
      </c>
      <c r="D544" s="108" t="s">
        <v>3554</v>
      </c>
      <c r="E544" s="108" t="s">
        <v>3555</v>
      </c>
      <c r="F544" s="108" t="s">
        <v>3556</v>
      </c>
      <c r="G544" s="160" t="s">
        <v>167</v>
      </c>
      <c r="H544" s="109">
        <v>1</v>
      </c>
      <c r="I544" s="109">
        <v>1</v>
      </c>
      <c r="J544" s="109">
        <v>1</v>
      </c>
      <c r="K544" s="109">
        <v>3</v>
      </c>
      <c r="L544">
        <v>297366</v>
      </c>
      <c r="M544">
        <v>297366</v>
      </c>
      <c r="N544">
        <v>1546873</v>
      </c>
      <c r="O544">
        <v>1546873</v>
      </c>
      <c r="P544">
        <v>3128877</v>
      </c>
      <c r="Q544">
        <v>481653.5</v>
      </c>
      <c r="R544">
        <v>48237</v>
      </c>
      <c r="S544">
        <v>48237</v>
      </c>
      <c r="T544">
        <v>243184</v>
      </c>
      <c r="U544">
        <v>108273.83</v>
      </c>
      <c r="V544">
        <v>173702</v>
      </c>
      <c r="W544">
        <v>84131.14</v>
      </c>
      <c r="X544">
        <v>34741</v>
      </c>
      <c r="Y544">
        <v>4435.54</v>
      </c>
      <c r="Z544">
        <v>34741</v>
      </c>
      <c r="AA544">
        <v>19707.150000000001</v>
      </c>
      <c r="AB544">
        <v>0</v>
      </c>
      <c r="AC544">
        <v>0</v>
      </c>
      <c r="AD544">
        <v>141</v>
      </c>
      <c r="AE544">
        <v>139</v>
      </c>
      <c r="AF544">
        <v>139</v>
      </c>
      <c r="AG544">
        <v>137</v>
      </c>
      <c r="AH544">
        <v>137</v>
      </c>
      <c r="AI544">
        <v>135.1</v>
      </c>
      <c r="AJ544">
        <v>625775.4</v>
      </c>
      <c r="AK544">
        <v>176882.86</v>
      </c>
      <c r="AL544" s="206"/>
    </row>
    <row r="545" spans="2:38" x14ac:dyDescent="0.25">
      <c r="B545" s="160" t="s">
        <v>288</v>
      </c>
      <c r="C545" s="108" t="s">
        <v>287</v>
      </c>
      <c r="D545" s="108" t="s">
        <v>3557</v>
      </c>
      <c r="E545" s="108" t="s">
        <v>3558</v>
      </c>
      <c r="F545" s="108" t="s">
        <v>3559</v>
      </c>
      <c r="G545" s="160" t="s">
        <v>161</v>
      </c>
      <c r="H545" s="109">
        <v>1</v>
      </c>
      <c r="I545" s="109">
        <v>1</v>
      </c>
      <c r="J545" s="109">
        <v>1</v>
      </c>
      <c r="K545" s="109">
        <v>3</v>
      </c>
      <c r="L545">
        <v>99933</v>
      </c>
      <c r="M545">
        <v>99933</v>
      </c>
      <c r="N545">
        <v>482229</v>
      </c>
      <c r="O545">
        <v>251395.99</v>
      </c>
      <c r="P545">
        <v>975410</v>
      </c>
      <c r="Q545">
        <v>268275.08</v>
      </c>
      <c r="R545">
        <v>0</v>
      </c>
      <c r="S545">
        <v>0</v>
      </c>
      <c r="T545">
        <v>75810</v>
      </c>
      <c r="U545">
        <v>14805</v>
      </c>
      <c r="V545">
        <v>54150</v>
      </c>
      <c r="W545">
        <v>0</v>
      </c>
      <c r="X545">
        <v>10830</v>
      </c>
      <c r="Y545">
        <v>7600</v>
      </c>
      <c r="Z545">
        <v>10830</v>
      </c>
      <c r="AA545">
        <v>7205</v>
      </c>
      <c r="AB545">
        <v>0</v>
      </c>
      <c r="AC545">
        <v>0</v>
      </c>
      <c r="AD545">
        <v>45</v>
      </c>
      <c r="AE545">
        <v>42</v>
      </c>
      <c r="AF545">
        <v>42</v>
      </c>
      <c r="AG545">
        <v>47</v>
      </c>
      <c r="AH545">
        <v>48</v>
      </c>
      <c r="AI545">
        <v>52</v>
      </c>
      <c r="AJ545">
        <v>195082</v>
      </c>
      <c r="AK545">
        <v>98503.5</v>
      </c>
      <c r="AL545" s="206"/>
    </row>
    <row r="546" spans="2:38" x14ac:dyDescent="0.25">
      <c r="B546" s="160" t="s">
        <v>334</v>
      </c>
      <c r="C546" s="108" t="s">
        <v>333</v>
      </c>
      <c r="D546" s="108" t="s">
        <v>3560</v>
      </c>
      <c r="E546" s="108" t="s">
        <v>3561</v>
      </c>
      <c r="F546" s="108" t="s">
        <v>3562</v>
      </c>
      <c r="G546" s="160" t="s">
        <v>167</v>
      </c>
      <c r="H546" s="109">
        <v>1</v>
      </c>
      <c r="I546" s="109">
        <v>1</v>
      </c>
      <c r="J546" s="109">
        <v>1</v>
      </c>
      <c r="K546" s="109">
        <v>3</v>
      </c>
      <c r="L546">
        <v>1152849</v>
      </c>
      <c r="M546">
        <v>1152849</v>
      </c>
      <c r="N546">
        <v>5615669</v>
      </c>
      <c r="O546">
        <v>2873132.92</v>
      </c>
      <c r="P546">
        <v>11358874</v>
      </c>
      <c r="Q546">
        <v>4130499.86</v>
      </c>
      <c r="R546">
        <v>113923</v>
      </c>
      <c r="S546">
        <v>0</v>
      </c>
      <c r="T546">
        <v>882840</v>
      </c>
      <c r="U546">
        <v>583358.78</v>
      </c>
      <c r="V546">
        <v>630600</v>
      </c>
      <c r="W546">
        <v>537991.37</v>
      </c>
      <c r="X546">
        <v>126120</v>
      </c>
      <c r="Y546">
        <v>1407.41</v>
      </c>
      <c r="Z546">
        <v>126120</v>
      </c>
      <c r="AA546">
        <v>43960</v>
      </c>
      <c r="AB546">
        <v>0</v>
      </c>
      <c r="AC546">
        <v>0</v>
      </c>
      <c r="AD546">
        <v>261</v>
      </c>
      <c r="AE546">
        <v>234</v>
      </c>
      <c r="AF546">
        <v>234</v>
      </c>
      <c r="AG546">
        <v>228.99</v>
      </c>
      <c r="AH546">
        <v>231.99</v>
      </c>
      <c r="AI546">
        <v>248.69</v>
      </c>
      <c r="AJ546">
        <v>2271774.7999999998</v>
      </c>
      <c r="AK546">
        <v>988982.19</v>
      </c>
      <c r="AL546" s="206"/>
    </row>
    <row r="547" spans="2:38" x14ac:dyDescent="0.25">
      <c r="B547" s="160" t="s">
        <v>855</v>
      </c>
      <c r="C547" s="108" t="s">
        <v>854</v>
      </c>
      <c r="D547" s="108" t="s">
        <v>3563</v>
      </c>
      <c r="E547" s="108" t="s">
        <v>3564</v>
      </c>
      <c r="F547" s="108" t="s">
        <v>3565</v>
      </c>
      <c r="G547" s="160" t="s">
        <v>167</v>
      </c>
      <c r="H547" s="109">
        <v>1</v>
      </c>
      <c r="I547" s="109">
        <v>1</v>
      </c>
      <c r="J547" s="109">
        <v>1</v>
      </c>
      <c r="K547" s="109">
        <v>3</v>
      </c>
      <c r="L547">
        <v>693729</v>
      </c>
      <c r="M547">
        <v>693729</v>
      </c>
      <c r="N547">
        <v>2703285</v>
      </c>
      <c r="O547">
        <v>2703284.73</v>
      </c>
      <c r="P547">
        <v>5467963</v>
      </c>
      <c r="Q547">
        <v>3820787.49</v>
      </c>
      <c r="R547">
        <v>169064</v>
      </c>
      <c r="S547">
        <v>169064</v>
      </c>
      <c r="T547">
        <v>424984</v>
      </c>
      <c r="U547">
        <v>140566.35999999999</v>
      </c>
      <c r="V547">
        <v>303560</v>
      </c>
      <c r="W547">
        <v>19142.36</v>
      </c>
      <c r="X547">
        <v>60712</v>
      </c>
      <c r="Y547">
        <v>60712</v>
      </c>
      <c r="Z547">
        <v>60712</v>
      </c>
      <c r="AA547">
        <v>60712</v>
      </c>
      <c r="AB547">
        <v>0</v>
      </c>
      <c r="AC547">
        <v>0</v>
      </c>
      <c r="AD547">
        <v>406.23</v>
      </c>
      <c r="AE547">
        <v>410.6</v>
      </c>
      <c r="AF547">
        <v>410.6</v>
      </c>
      <c r="AG547">
        <v>411.6</v>
      </c>
      <c r="AH547">
        <v>408.6</v>
      </c>
      <c r="AI547">
        <v>406.1</v>
      </c>
      <c r="AJ547">
        <v>1200000</v>
      </c>
      <c r="AK547">
        <v>190727.31</v>
      </c>
      <c r="AL547" s="206"/>
    </row>
    <row r="548" spans="2:38" x14ac:dyDescent="0.25">
      <c r="B548" s="160" t="s">
        <v>449</v>
      </c>
      <c r="C548" s="108" t="s">
        <v>448</v>
      </c>
      <c r="D548" s="108" t="s">
        <v>3566</v>
      </c>
      <c r="E548" s="108" t="s">
        <v>3567</v>
      </c>
      <c r="F548" s="108" t="s">
        <v>3568</v>
      </c>
      <c r="G548" s="160" t="s">
        <v>167</v>
      </c>
      <c r="H548" s="109">
        <v>1</v>
      </c>
      <c r="I548" s="109">
        <v>1</v>
      </c>
      <c r="J548" s="109">
        <v>1</v>
      </c>
      <c r="K548" s="109">
        <v>3</v>
      </c>
      <c r="L548">
        <v>779936</v>
      </c>
      <c r="M548">
        <v>779936</v>
      </c>
      <c r="N548">
        <v>3133824</v>
      </c>
      <c r="O548">
        <v>813902.25</v>
      </c>
      <c r="P548">
        <v>6338819</v>
      </c>
      <c r="Q548">
        <v>2758873</v>
      </c>
      <c r="R548">
        <v>75602</v>
      </c>
      <c r="S548">
        <v>75602</v>
      </c>
      <c r="T548">
        <v>492669</v>
      </c>
      <c r="U548">
        <v>251341.49</v>
      </c>
      <c r="V548">
        <v>351907</v>
      </c>
      <c r="W548">
        <v>168666.87</v>
      </c>
      <c r="X548">
        <v>70381</v>
      </c>
      <c r="Y548">
        <v>12432.8</v>
      </c>
      <c r="Z548">
        <v>70381</v>
      </c>
      <c r="AA548">
        <v>70241.820000000007</v>
      </c>
      <c r="AB548">
        <v>0</v>
      </c>
      <c r="AC548">
        <v>0</v>
      </c>
      <c r="AD548">
        <v>243</v>
      </c>
      <c r="AE548">
        <v>238</v>
      </c>
      <c r="AF548">
        <v>238</v>
      </c>
      <c r="AG548">
        <v>229.5</v>
      </c>
      <c r="AH548">
        <v>230</v>
      </c>
      <c r="AI548">
        <v>231</v>
      </c>
      <c r="AJ548">
        <v>1267764</v>
      </c>
      <c r="AK548">
        <v>259154</v>
      </c>
      <c r="AL548" s="206"/>
    </row>
    <row r="549" spans="2:38" x14ac:dyDescent="0.25">
      <c r="B549" s="160" t="s">
        <v>1407</v>
      </c>
      <c r="C549" s="108" t="s">
        <v>1406</v>
      </c>
      <c r="D549" s="108" t="s">
        <v>3569</v>
      </c>
      <c r="E549" s="108" t="s">
        <v>3570</v>
      </c>
      <c r="F549" s="108" t="s">
        <v>3571</v>
      </c>
      <c r="G549" s="160" t="s">
        <v>167</v>
      </c>
      <c r="H549" s="109">
        <v>1</v>
      </c>
      <c r="I549" s="109">
        <v>1</v>
      </c>
      <c r="J549" s="109">
        <v>1</v>
      </c>
      <c r="K549" s="109">
        <v>3</v>
      </c>
      <c r="L549">
        <v>256811</v>
      </c>
      <c r="M549">
        <v>256811</v>
      </c>
      <c r="N549">
        <v>1100547</v>
      </c>
      <c r="O549">
        <v>1083768</v>
      </c>
      <c r="P549">
        <v>2226089</v>
      </c>
      <c r="Q549">
        <v>110754</v>
      </c>
      <c r="R549">
        <v>104773</v>
      </c>
      <c r="S549">
        <v>103823</v>
      </c>
      <c r="T549">
        <v>212584</v>
      </c>
      <c r="U549">
        <v>1640</v>
      </c>
      <c r="V549">
        <v>123583</v>
      </c>
      <c r="W549">
        <v>0</v>
      </c>
      <c r="X549">
        <v>24717</v>
      </c>
      <c r="Y549">
        <v>1640</v>
      </c>
      <c r="Z549">
        <v>24717</v>
      </c>
      <c r="AA549">
        <v>0</v>
      </c>
      <c r="AB549">
        <v>39567</v>
      </c>
      <c r="AC549">
        <v>0</v>
      </c>
      <c r="AD549">
        <v>279.5</v>
      </c>
      <c r="AE549">
        <v>285.2</v>
      </c>
      <c r="AF549">
        <v>285.2</v>
      </c>
      <c r="AG549">
        <v>280.5</v>
      </c>
      <c r="AH549">
        <v>283.5</v>
      </c>
      <c r="AI549">
        <v>285.64</v>
      </c>
      <c r="AJ549">
        <v>655434</v>
      </c>
      <c r="AK549">
        <v>1640</v>
      </c>
      <c r="AL549" s="206"/>
    </row>
    <row r="550" spans="2:38" x14ac:dyDescent="0.25">
      <c r="B550" s="160" t="s">
        <v>1275</v>
      </c>
      <c r="C550" s="108" t="s">
        <v>1274</v>
      </c>
      <c r="D550" s="108" t="s">
        <v>3572</v>
      </c>
      <c r="E550" s="108" t="s">
        <v>3573</v>
      </c>
      <c r="F550" s="108" t="s">
        <v>3574</v>
      </c>
      <c r="G550" s="160" t="s">
        <v>167</v>
      </c>
      <c r="H550" s="109">
        <v>1</v>
      </c>
      <c r="I550" s="109">
        <v>1</v>
      </c>
      <c r="J550" s="109">
        <v>1</v>
      </c>
      <c r="K550" s="109">
        <v>3</v>
      </c>
      <c r="L550">
        <v>472527</v>
      </c>
      <c r="M550">
        <v>466535</v>
      </c>
      <c r="N550">
        <v>2503094</v>
      </c>
      <c r="O550">
        <v>2503094</v>
      </c>
      <c r="P550">
        <v>5063035</v>
      </c>
      <c r="Q550">
        <v>1287152.21</v>
      </c>
      <c r="R550">
        <v>201365</v>
      </c>
      <c r="S550">
        <v>201365</v>
      </c>
      <c r="T550">
        <v>393511</v>
      </c>
      <c r="U550">
        <v>9711.7999999999993</v>
      </c>
      <c r="V550">
        <v>281079</v>
      </c>
      <c r="W550">
        <v>13431.67</v>
      </c>
      <c r="X550">
        <v>56216</v>
      </c>
      <c r="Y550">
        <v>0</v>
      </c>
      <c r="Z550">
        <v>56216</v>
      </c>
      <c r="AA550">
        <v>1280.1300000000001</v>
      </c>
      <c r="AB550">
        <v>0</v>
      </c>
      <c r="AC550">
        <v>0</v>
      </c>
      <c r="AD550">
        <v>519.4</v>
      </c>
      <c r="AE550">
        <v>542.54999999999995</v>
      </c>
      <c r="AF550">
        <v>542.54999999999995</v>
      </c>
      <c r="AG550">
        <v>541.79999999999995</v>
      </c>
      <c r="AH550">
        <v>554</v>
      </c>
      <c r="AI550">
        <v>548.6</v>
      </c>
      <c r="AJ550">
        <v>1012607</v>
      </c>
      <c r="AK550">
        <v>538569.93000000005</v>
      </c>
      <c r="AL550" s="206"/>
    </row>
    <row r="551" spans="2:38" x14ac:dyDescent="0.25">
      <c r="B551" s="160" t="s">
        <v>1638</v>
      </c>
      <c r="C551" s="108" t="s">
        <v>1637</v>
      </c>
      <c r="D551" s="108" t="s">
        <v>1637</v>
      </c>
      <c r="E551" s="108" t="s">
        <v>3575</v>
      </c>
      <c r="F551" s="108" t="s">
        <v>4384</v>
      </c>
      <c r="G551" s="160" t="s">
        <v>167</v>
      </c>
      <c r="H551" s="109">
        <v>1</v>
      </c>
      <c r="I551" s="109">
        <v>1</v>
      </c>
      <c r="J551" s="109">
        <v>1</v>
      </c>
      <c r="K551" s="109">
        <v>3</v>
      </c>
      <c r="L551">
        <v>279701</v>
      </c>
      <c r="M551">
        <v>279701</v>
      </c>
      <c r="N551">
        <v>1135121</v>
      </c>
      <c r="O551">
        <v>752981.31</v>
      </c>
      <c r="P551">
        <v>2296020</v>
      </c>
      <c r="Q551">
        <v>1721762.17</v>
      </c>
      <c r="R551">
        <v>21155</v>
      </c>
      <c r="S551">
        <v>21155</v>
      </c>
      <c r="T551">
        <v>178452</v>
      </c>
      <c r="U551">
        <v>99758.44</v>
      </c>
      <c r="V551">
        <v>12766</v>
      </c>
      <c r="W551">
        <v>12766</v>
      </c>
      <c r="X551">
        <v>25493</v>
      </c>
      <c r="Y551">
        <v>0</v>
      </c>
      <c r="Z551">
        <v>25493</v>
      </c>
      <c r="AA551">
        <v>500</v>
      </c>
      <c r="AB551">
        <v>114700</v>
      </c>
      <c r="AC551">
        <v>99258.44</v>
      </c>
      <c r="AD551">
        <v>74</v>
      </c>
      <c r="AE551">
        <v>74.5</v>
      </c>
      <c r="AF551">
        <v>74.5</v>
      </c>
      <c r="AG551">
        <v>73</v>
      </c>
      <c r="AH551">
        <v>74</v>
      </c>
      <c r="AI551">
        <v>74</v>
      </c>
      <c r="AJ551">
        <v>35690.400000000001</v>
      </c>
      <c r="AK551">
        <v>0</v>
      </c>
      <c r="AL551" s="206"/>
    </row>
    <row r="552" spans="2:38" x14ac:dyDescent="0.25">
      <c r="B552" s="160" t="s">
        <v>711</v>
      </c>
      <c r="C552" s="108" t="s">
        <v>710</v>
      </c>
      <c r="D552" s="108" t="s">
        <v>3576</v>
      </c>
      <c r="E552" s="108" t="s">
        <v>3577</v>
      </c>
      <c r="F552" s="108" t="s">
        <v>3578</v>
      </c>
      <c r="G552" s="160" t="s">
        <v>167</v>
      </c>
      <c r="H552" s="109">
        <v>1</v>
      </c>
      <c r="I552" s="109">
        <v>1</v>
      </c>
      <c r="J552" s="109">
        <v>1</v>
      </c>
      <c r="K552" s="109">
        <v>3</v>
      </c>
      <c r="L552">
        <v>546478</v>
      </c>
      <c r="M552">
        <v>546478</v>
      </c>
      <c r="N552">
        <v>2428794</v>
      </c>
      <c r="O552">
        <v>2428794</v>
      </c>
      <c r="P552">
        <v>4912748</v>
      </c>
      <c r="Q552">
        <v>4313955.9800000004</v>
      </c>
      <c r="R552">
        <v>42498</v>
      </c>
      <c r="S552">
        <v>42498</v>
      </c>
      <c r="T552">
        <v>381831</v>
      </c>
      <c r="U552">
        <v>21906</v>
      </c>
      <c r="V552">
        <v>272737</v>
      </c>
      <c r="W552">
        <v>0</v>
      </c>
      <c r="X552">
        <v>54547</v>
      </c>
      <c r="Y552">
        <v>3348</v>
      </c>
      <c r="Z552">
        <v>54547</v>
      </c>
      <c r="AA552">
        <v>18558</v>
      </c>
      <c r="AB552">
        <v>0</v>
      </c>
      <c r="AC552">
        <v>0</v>
      </c>
      <c r="AD552">
        <v>116.62</v>
      </c>
      <c r="AE552">
        <v>116.62</v>
      </c>
      <c r="AF552">
        <v>116.62</v>
      </c>
      <c r="AG552">
        <v>114.62</v>
      </c>
      <c r="AH552">
        <v>184</v>
      </c>
      <c r="AI552">
        <v>182</v>
      </c>
      <c r="AJ552">
        <v>4912748</v>
      </c>
      <c r="AK552">
        <v>271602</v>
      </c>
      <c r="AL552" s="206"/>
    </row>
    <row r="553" spans="2:38" x14ac:dyDescent="0.25">
      <c r="B553" s="160" t="s">
        <v>1277</v>
      </c>
      <c r="C553" s="108" t="s">
        <v>1276</v>
      </c>
      <c r="D553" s="108" t="s">
        <v>3579</v>
      </c>
      <c r="E553" s="108" t="s">
        <v>3580</v>
      </c>
      <c r="F553" s="108" t="s">
        <v>3581</v>
      </c>
      <c r="G553" s="160" t="s">
        <v>167</v>
      </c>
      <c r="H553" s="109">
        <v>1</v>
      </c>
      <c r="I553" s="109">
        <v>1</v>
      </c>
      <c r="J553" s="109">
        <v>1</v>
      </c>
      <c r="K553" s="109">
        <v>3</v>
      </c>
      <c r="L553">
        <v>685077</v>
      </c>
      <c r="M553">
        <v>685077</v>
      </c>
      <c r="N553">
        <v>2618035</v>
      </c>
      <c r="O553">
        <v>2618035</v>
      </c>
      <c r="P553">
        <v>5295527</v>
      </c>
      <c r="Q553">
        <v>2672537.5</v>
      </c>
      <c r="R553">
        <v>296716</v>
      </c>
      <c r="S553">
        <v>296716</v>
      </c>
      <c r="T553">
        <v>411581</v>
      </c>
      <c r="U553">
        <v>23871.39</v>
      </c>
      <c r="V553">
        <v>293987</v>
      </c>
      <c r="W553">
        <v>23871.39</v>
      </c>
      <c r="X553">
        <v>58797</v>
      </c>
      <c r="Y553">
        <v>0</v>
      </c>
      <c r="Z553">
        <v>58797</v>
      </c>
      <c r="AA553">
        <v>0</v>
      </c>
      <c r="AB553">
        <v>0</v>
      </c>
      <c r="AC553">
        <v>0</v>
      </c>
      <c r="AD553">
        <v>950.15</v>
      </c>
      <c r="AE553">
        <v>949.96</v>
      </c>
      <c r="AF553">
        <v>949.96</v>
      </c>
      <c r="AG553">
        <v>943.33</v>
      </c>
      <c r="AH553">
        <v>996.43</v>
      </c>
      <c r="AI553">
        <v>953.36</v>
      </c>
      <c r="AJ553">
        <v>1059106</v>
      </c>
      <c r="AK553">
        <v>23871.39</v>
      </c>
      <c r="AL553" s="206"/>
    </row>
    <row r="554" spans="2:38" x14ac:dyDescent="0.25">
      <c r="B554" s="160" t="s">
        <v>1599</v>
      </c>
      <c r="C554" s="108" t="s">
        <v>1598</v>
      </c>
      <c r="D554" s="108" t="s">
        <v>3582</v>
      </c>
      <c r="E554" s="108" t="s">
        <v>3583</v>
      </c>
      <c r="F554" s="108" t="s">
        <v>3584</v>
      </c>
      <c r="G554" s="160" t="s">
        <v>161</v>
      </c>
      <c r="H554" s="109">
        <v>1</v>
      </c>
      <c r="I554" s="109">
        <v>1</v>
      </c>
      <c r="J554" s="109">
        <v>1</v>
      </c>
      <c r="K554" s="109">
        <v>3</v>
      </c>
      <c r="L554">
        <v>2316518</v>
      </c>
      <c r="M554">
        <v>2316518</v>
      </c>
      <c r="N554">
        <v>0</v>
      </c>
      <c r="O554">
        <v>0</v>
      </c>
      <c r="P554">
        <v>0</v>
      </c>
      <c r="Q554">
        <v>0</v>
      </c>
      <c r="R554">
        <v>0</v>
      </c>
      <c r="S554">
        <v>0</v>
      </c>
      <c r="T554">
        <v>0</v>
      </c>
      <c r="U554">
        <v>0</v>
      </c>
      <c r="V554">
        <v>0</v>
      </c>
      <c r="W554">
        <v>0</v>
      </c>
      <c r="X554">
        <v>0</v>
      </c>
      <c r="Y554">
        <v>0</v>
      </c>
      <c r="Z554">
        <v>0</v>
      </c>
      <c r="AA554">
        <v>0</v>
      </c>
      <c r="AB554">
        <v>0</v>
      </c>
      <c r="AC554">
        <v>0</v>
      </c>
      <c r="AD554">
        <v>531</v>
      </c>
      <c r="AE554">
        <v>542</v>
      </c>
      <c r="AF554">
        <v>542</v>
      </c>
      <c r="AG554">
        <v>550</v>
      </c>
      <c r="AH554">
        <v>568.5</v>
      </c>
      <c r="AI554">
        <v>572.5</v>
      </c>
      <c r="AJ554">
        <v>0</v>
      </c>
      <c r="AK554">
        <v>0</v>
      </c>
      <c r="AL554" s="206"/>
    </row>
    <row r="555" spans="2:38" x14ac:dyDescent="0.25">
      <c r="B555" s="160" t="s">
        <v>949</v>
      </c>
      <c r="C555" s="108" t="s">
        <v>948</v>
      </c>
      <c r="D555" s="108" t="s">
        <v>3585</v>
      </c>
      <c r="E555" s="108" t="s">
        <v>3586</v>
      </c>
      <c r="F555" s="108" t="s">
        <v>3587</v>
      </c>
      <c r="G555" s="160" t="s">
        <v>161</v>
      </c>
      <c r="H555" s="109">
        <v>1</v>
      </c>
      <c r="I555" s="109">
        <v>1</v>
      </c>
      <c r="J555" s="109">
        <v>1</v>
      </c>
      <c r="K555" s="109">
        <v>3</v>
      </c>
      <c r="L555">
        <v>213815</v>
      </c>
      <c r="M555">
        <v>213815</v>
      </c>
      <c r="N555">
        <v>1789392</v>
      </c>
      <c r="O555">
        <v>896889.28</v>
      </c>
      <c r="P555">
        <v>3619422</v>
      </c>
      <c r="Q555">
        <v>309441.15999999997</v>
      </c>
      <c r="R555">
        <v>0</v>
      </c>
      <c r="S555">
        <v>0</v>
      </c>
      <c r="T555">
        <v>281311</v>
      </c>
      <c r="U555">
        <v>177203.92</v>
      </c>
      <c r="V555">
        <v>200937</v>
      </c>
      <c r="W555">
        <v>136416.92000000001</v>
      </c>
      <c r="X555">
        <v>40187</v>
      </c>
      <c r="Y555">
        <v>600</v>
      </c>
      <c r="Z555">
        <v>40187</v>
      </c>
      <c r="AA555">
        <v>40187</v>
      </c>
      <c r="AB555">
        <v>0</v>
      </c>
      <c r="AC555">
        <v>0</v>
      </c>
      <c r="AD555">
        <v>84.38</v>
      </c>
      <c r="AE555">
        <v>85.56</v>
      </c>
      <c r="AF555">
        <v>85.56</v>
      </c>
      <c r="AG555">
        <v>98.56</v>
      </c>
      <c r="AH555">
        <v>135.75</v>
      </c>
      <c r="AI555">
        <v>151.22999999999999</v>
      </c>
      <c r="AJ555">
        <v>1510150.3</v>
      </c>
      <c r="AK555">
        <v>232487.13</v>
      </c>
      <c r="AL555" s="206"/>
    </row>
    <row r="556" spans="2:38" x14ac:dyDescent="0.25">
      <c r="B556" s="160" t="s">
        <v>1347</v>
      </c>
      <c r="C556" s="108" t="s">
        <v>1346</v>
      </c>
      <c r="D556" s="108" t="s">
        <v>3588</v>
      </c>
      <c r="E556" s="108" t="s">
        <v>3589</v>
      </c>
      <c r="F556" s="108" t="s">
        <v>3590</v>
      </c>
      <c r="G556" s="160" t="s">
        <v>161</v>
      </c>
      <c r="H556" s="109">
        <v>1</v>
      </c>
      <c r="I556" s="109">
        <v>1</v>
      </c>
      <c r="J556" s="109">
        <v>1</v>
      </c>
      <c r="K556" s="109">
        <v>3</v>
      </c>
      <c r="L556">
        <v>524341</v>
      </c>
      <c r="M556">
        <v>315891.40000000002</v>
      </c>
      <c r="N556">
        <v>3761618</v>
      </c>
      <c r="O556">
        <v>1828486.37</v>
      </c>
      <c r="P556">
        <v>7608664</v>
      </c>
      <c r="Q556">
        <v>24500</v>
      </c>
      <c r="R556">
        <v>0</v>
      </c>
      <c r="S556">
        <v>0</v>
      </c>
      <c r="T556">
        <v>777995</v>
      </c>
      <c r="U556">
        <v>94331.97</v>
      </c>
      <c r="V556">
        <v>422403</v>
      </c>
      <c r="W556">
        <v>94331.97</v>
      </c>
      <c r="X556">
        <v>84481</v>
      </c>
      <c r="Y556">
        <v>0</v>
      </c>
      <c r="Z556">
        <v>84481</v>
      </c>
      <c r="AA556">
        <v>0</v>
      </c>
      <c r="AB556">
        <v>186630</v>
      </c>
      <c r="AC556">
        <v>0</v>
      </c>
      <c r="AD556">
        <v>201</v>
      </c>
      <c r="AE556">
        <v>213</v>
      </c>
      <c r="AF556">
        <v>213</v>
      </c>
      <c r="AG556">
        <v>235</v>
      </c>
      <c r="AH556">
        <v>267</v>
      </c>
      <c r="AI556">
        <v>288</v>
      </c>
      <c r="AJ556">
        <v>1521732.8</v>
      </c>
      <c r="AK556">
        <v>0</v>
      </c>
      <c r="AL556" s="206"/>
    </row>
    <row r="557" spans="2:38" x14ac:dyDescent="0.25">
      <c r="B557" s="160" t="s">
        <v>1801</v>
      </c>
      <c r="C557" s="108" t="s">
        <v>1800</v>
      </c>
      <c r="D557" s="108" t="s">
        <v>3591</v>
      </c>
      <c r="E557" s="108" t="s">
        <v>4362</v>
      </c>
      <c r="F557" s="108" t="s">
        <v>3592</v>
      </c>
      <c r="G557" s="160" t="s">
        <v>1720</v>
      </c>
      <c r="H557" s="109"/>
      <c r="I557" s="109"/>
      <c r="J557" s="109">
        <v>1</v>
      </c>
      <c r="K557" s="109">
        <v>1</v>
      </c>
      <c r="L557">
        <v>0</v>
      </c>
      <c r="M557">
        <v>0</v>
      </c>
      <c r="N557">
        <v>0</v>
      </c>
      <c r="O557">
        <v>0</v>
      </c>
      <c r="P557">
        <v>0</v>
      </c>
      <c r="Q557">
        <v>0</v>
      </c>
      <c r="R557">
        <v>0</v>
      </c>
      <c r="S557">
        <v>0</v>
      </c>
      <c r="T557">
        <v>473614</v>
      </c>
      <c r="U557">
        <v>0</v>
      </c>
      <c r="V557">
        <v>0</v>
      </c>
      <c r="W557">
        <v>0</v>
      </c>
      <c r="X557">
        <v>0</v>
      </c>
      <c r="Y557">
        <v>0</v>
      </c>
      <c r="Z557">
        <v>0</v>
      </c>
      <c r="AA557">
        <v>0</v>
      </c>
      <c r="AB557">
        <v>473614</v>
      </c>
      <c r="AC557">
        <v>0</v>
      </c>
      <c r="AD557">
        <v>0</v>
      </c>
      <c r="AE557">
        <v>0</v>
      </c>
      <c r="AF557">
        <v>0</v>
      </c>
      <c r="AG557">
        <v>0</v>
      </c>
      <c r="AH557">
        <v>0</v>
      </c>
      <c r="AI557">
        <v>0</v>
      </c>
      <c r="AJ557">
        <v>0</v>
      </c>
      <c r="AK557">
        <v>0</v>
      </c>
      <c r="AL557" s="206"/>
    </row>
    <row r="558" spans="2:38" x14ac:dyDescent="0.25">
      <c r="B558" s="160" t="s">
        <v>1285</v>
      </c>
      <c r="C558" s="108" t="s">
        <v>1284</v>
      </c>
      <c r="D558" s="108" t="s">
        <v>3593</v>
      </c>
      <c r="E558" s="108" t="s">
        <v>3594</v>
      </c>
      <c r="F558" s="108" t="s">
        <v>3595</v>
      </c>
      <c r="G558" s="160" t="s">
        <v>161</v>
      </c>
      <c r="H558" s="109">
        <v>1</v>
      </c>
      <c r="I558" s="109">
        <v>1</v>
      </c>
      <c r="J558" s="109">
        <v>1</v>
      </c>
      <c r="K558" s="109">
        <v>3</v>
      </c>
      <c r="L558">
        <v>557495</v>
      </c>
      <c r="M558">
        <v>557495</v>
      </c>
      <c r="N558">
        <v>3178842</v>
      </c>
      <c r="O558">
        <v>3178842</v>
      </c>
      <c r="P558">
        <v>6429877</v>
      </c>
      <c r="Q558">
        <v>1447264</v>
      </c>
      <c r="R558">
        <v>0</v>
      </c>
      <c r="S558">
        <v>0</v>
      </c>
      <c r="T558">
        <v>0</v>
      </c>
      <c r="U558">
        <v>0</v>
      </c>
      <c r="V558">
        <v>0</v>
      </c>
      <c r="W558">
        <v>0</v>
      </c>
      <c r="X558">
        <v>0</v>
      </c>
      <c r="Y558">
        <v>0</v>
      </c>
      <c r="Z558">
        <v>0</v>
      </c>
      <c r="AA558">
        <v>0</v>
      </c>
      <c r="AB558">
        <v>0</v>
      </c>
      <c r="AC558">
        <v>0</v>
      </c>
      <c r="AD558">
        <v>153</v>
      </c>
      <c r="AE558">
        <v>159</v>
      </c>
      <c r="AF558">
        <v>159</v>
      </c>
      <c r="AG558">
        <v>203</v>
      </c>
      <c r="AH558">
        <v>265.5</v>
      </c>
      <c r="AI558">
        <v>314</v>
      </c>
      <c r="AJ558">
        <v>2288994</v>
      </c>
      <c r="AK558">
        <v>0</v>
      </c>
      <c r="AL558" s="206"/>
    </row>
    <row r="559" spans="2:38" x14ac:dyDescent="0.25">
      <c r="B559" s="160" t="s">
        <v>575</v>
      </c>
      <c r="C559" s="108" t="s">
        <v>574</v>
      </c>
      <c r="D559" s="108" t="s">
        <v>3596</v>
      </c>
      <c r="E559" s="108" t="s">
        <v>3597</v>
      </c>
      <c r="F559" s="108" t="s">
        <v>3598</v>
      </c>
      <c r="G559" s="160" t="s">
        <v>167</v>
      </c>
      <c r="H559" s="109">
        <v>1</v>
      </c>
      <c r="I559" s="109">
        <v>1</v>
      </c>
      <c r="J559" s="109">
        <v>1</v>
      </c>
      <c r="K559" s="109">
        <v>3</v>
      </c>
      <c r="L559">
        <v>258579</v>
      </c>
      <c r="M559">
        <v>258579</v>
      </c>
      <c r="N559">
        <v>1149241</v>
      </c>
      <c r="O559">
        <v>1149241</v>
      </c>
      <c r="P559">
        <v>2324582</v>
      </c>
      <c r="Q559">
        <v>388238.45</v>
      </c>
      <c r="R559">
        <v>114269</v>
      </c>
      <c r="S559">
        <v>114269</v>
      </c>
      <c r="T559">
        <v>180671</v>
      </c>
      <c r="U559">
        <v>72981.91</v>
      </c>
      <c r="V559">
        <v>129051</v>
      </c>
      <c r="W559">
        <v>68023.95</v>
      </c>
      <c r="X559">
        <v>25810</v>
      </c>
      <c r="Y559">
        <v>0</v>
      </c>
      <c r="Z559">
        <v>25810</v>
      </c>
      <c r="AA559">
        <v>4957.96</v>
      </c>
      <c r="AB559">
        <v>0</v>
      </c>
      <c r="AC559">
        <v>0</v>
      </c>
      <c r="AD559">
        <v>255.8</v>
      </c>
      <c r="AE559">
        <v>260</v>
      </c>
      <c r="AF559">
        <v>260</v>
      </c>
      <c r="AG559">
        <v>256</v>
      </c>
      <c r="AH559">
        <v>316</v>
      </c>
      <c r="AI559">
        <v>337</v>
      </c>
      <c r="AJ559">
        <v>465000</v>
      </c>
      <c r="AK559">
        <v>72981.91</v>
      </c>
      <c r="AL559" s="206"/>
    </row>
    <row r="560" spans="2:38" x14ac:dyDescent="0.25">
      <c r="B560" s="160" t="s">
        <v>1431</v>
      </c>
      <c r="C560" s="108" t="s">
        <v>1430</v>
      </c>
      <c r="D560" s="108" t="s">
        <v>3599</v>
      </c>
      <c r="E560" s="108" t="s">
        <v>3600</v>
      </c>
      <c r="F560" s="108" t="s">
        <v>3601</v>
      </c>
      <c r="G560" s="160" t="s">
        <v>161</v>
      </c>
      <c r="H560" s="109">
        <v>1</v>
      </c>
      <c r="I560" s="109">
        <v>1</v>
      </c>
      <c r="J560" s="109">
        <v>1</v>
      </c>
      <c r="K560" s="109">
        <v>3</v>
      </c>
      <c r="L560">
        <v>384314</v>
      </c>
      <c r="M560">
        <v>384314</v>
      </c>
      <c r="N560">
        <v>1865410</v>
      </c>
      <c r="O560">
        <v>1850188</v>
      </c>
      <c r="P560">
        <v>3773184</v>
      </c>
      <c r="Q560">
        <v>0</v>
      </c>
      <c r="R560">
        <v>0</v>
      </c>
      <c r="S560">
        <v>0</v>
      </c>
      <c r="T560">
        <v>293261</v>
      </c>
      <c r="U560">
        <v>272260</v>
      </c>
      <c r="V560">
        <v>209473</v>
      </c>
      <c r="W560">
        <v>188472</v>
      </c>
      <c r="X560">
        <v>41894</v>
      </c>
      <c r="Y560">
        <v>41894</v>
      </c>
      <c r="Z560">
        <v>41894</v>
      </c>
      <c r="AA560">
        <v>41894</v>
      </c>
      <c r="AB560">
        <v>0</v>
      </c>
      <c r="AC560">
        <v>0</v>
      </c>
      <c r="AD560">
        <v>57.5</v>
      </c>
      <c r="AE560">
        <v>53</v>
      </c>
      <c r="AF560">
        <v>53</v>
      </c>
      <c r="AG560">
        <v>50.25</v>
      </c>
      <c r="AH560">
        <v>46</v>
      </c>
      <c r="AI560">
        <v>43.8</v>
      </c>
      <c r="AJ560">
        <v>754637</v>
      </c>
      <c r="AK560">
        <v>0</v>
      </c>
      <c r="AL560" s="206"/>
    </row>
    <row r="561" spans="2:38" x14ac:dyDescent="0.25">
      <c r="B561" s="160" t="s">
        <v>857</v>
      </c>
      <c r="C561" s="108" t="s">
        <v>856</v>
      </c>
      <c r="D561" s="108" t="s">
        <v>3602</v>
      </c>
      <c r="E561" s="108" t="s">
        <v>3603</v>
      </c>
      <c r="F561" s="108" t="s">
        <v>3604</v>
      </c>
      <c r="G561" s="160" t="s">
        <v>167</v>
      </c>
      <c r="H561" s="109">
        <v>1</v>
      </c>
      <c r="I561" s="109">
        <v>1</v>
      </c>
      <c r="J561" s="109">
        <v>1</v>
      </c>
      <c r="K561" s="109">
        <v>3</v>
      </c>
      <c r="L561">
        <v>802531</v>
      </c>
      <c r="M561">
        <v>801591.27</v>
      </c>
      <c r="N561">
        <v>3566806</v>
      </c>
      <c r="O561">
        <v>3004030.04</v>
      </c>
      <c r="P561">
        <v>7214616</v>
      </c>
      <c r="Q561">
        <v>1395904.18</v>
      </c>
      <c r="R561">
        <v>41650</v>
      </c>
      <c r="S561">
        <v>41650</v>
      </c>
      <c r="T561">
        <v>581995</v>
      </c>
      <c r="U561">
        <v>468865.17</v>
      </c>
      <c r="V561">
        <v>400527</v>
      </c>
      <c r="W561">
        <v>400527</v>
      </c>
      <c r="X561">
        <v>80105</v>
      </c>
      <c r="Y561">
        <v>39647.85</v>
      </c>
      <c r="Z561">
        <v>80105</v>
      </c>
      <c r="AA561">
        <v>16672.16</v>
      </c>
      <c r="AB561">
        <v>21258</v>
      </c>
      <c r="AC561">
        <v>12018.16</v>
      </c>
      <c r="AD561">
        <v>180</v>
      </c>
      <c r="AE561">
        <v>235</v>
      </c>
      <c r="AF561">
        <v>235</v>
      </c>
      <c r="AG561">
        <v>251</v>
      </c>
      <c r="AH561">
        <v>142</v>
      </c>
      <c r="AI561">
        <v>148.1</v>
      </c>
      <c r="AJ561">
        <v>400527</v>
      </c>
      <c r="AK561">
        <v>648741.39</v>
      </c>
      <c r="AL561" s="206"/>
    </row>
    <row r="562" spans="2:38" x14ac:dyDescent="0.25">
      <c r="B562" s="160" t="s">
        <v>1317</v>
      </c>
      <c r="C562" s="108" t="s">
        <v>1316</v>
      </c>
      <c r="D562" s="108" t="s">
        <v>3605</v>
      </c>
      <c r="E562" s="108" t="s">
        <v>3606</v>
      </c>
      <c r="F562" s="108" t="s">
        <v>3607</v>
      </c>
      <c r="G562" s="160" t="s">
        <v>167</v>
      </c>
      <c r="H562" s="109">
        <v>1</v>
      </c>
      <c r="I562" s="109">
        <v>1</v>
      </c>
      <c r="J562" s="109">
        <v>1</v>
      </c>
      <c r="K562" s="109">
        <v>3</v>
      </c>
      <c r="L562">
        <v>227263</v>
      </c>
      <c r="M562">
        <v>227263</v>
      </c>
      <c r="N562">
        <v>885735</v>
      </c>
      <c r="O562">
        <v>885735</v>
      </c>
      <c r="P562">
        <v>1791587</v>
      </c>
      <c r="Q562">
        <v>1475922.35</v>
      </c>
      <c r="R562">
        <v>163187</v>
      </c>
      <c r="S562">
        <v>163187</v>
      </c>
      <c r="T562">
        <v>139246</v>
      </c>
      <c r="U562">
        <v>11722</v>
      </c>
      <c r="V562">
        <v>99462</v>
      </c>
      <c r="W562">
        <v>11722</v>
      </c>
      <c r="X562">
        <v>19892</v>
      </c>
      <c r="Y562">
        <v>0</v>
      </c>
      <c r="Z562">
        <v>19892</v>
      </c>
      <c r="AA562">
        <v>0</v>
      </c>
      <c r="AB562">
        <v>0</v>
      </c>
      <c r="AC562">
        <v>0</v>
      </c>
      <c r="AD562">
        <v>457.25</v>
      </c>
      <c r="AE562">
        <v>467.43</v>
      </c>
      <c r="AF562">
        <v>467.43</v>
      </c>
      <c r="AG562">
        <v>473.7</v>
      </c>
      <c r="AH562">
        <v>472.15</v>
      </c>
      <c r="AI562">
        <v>470.5</v>
      </c>
      <c r="AJ562">
        <v>360000</v>
      </c>
      <c r="AK562">
        <v>634816.1</v>
      </c>
      <c r="AL562" s="206"/>
    </row>
    <row r="563" spans="2:38" x14ac:dyDescent="0.25">
      <c r="B563" s="160" t="s">
        <v>451</v>
      </c>
      <c r="C563" s="108" t="s">
        <v>450</v>
      </c>
      <c r="D563" s="108" t="s">
        <v>3608</v>
      </c>
      <c r="E563" s="108" t="s">
        <v>3609</v>
      </c>
      <c r="F563" s="108" t="s">
        <v>3610</v>
      </c>
      <c r="G563" s="160" t="s">
        <v>161</v>
      </c>
      <c r="H563" s="109">
        <v>1</v>
      </c>
      <c r="I563" s="109">
        <v>1</v>
      </c>
      <c r="J563" s="109">
        <v>1</v>
      </c>
      <c r="K563" s="109">
        <v>3</v>
      </c>
      <c r="L563">
        <v>275963</v>
      </c>
      <c r="M563">
        <v>275963</v>
      </c>
      <c r="N563">
        <v>1329269</v>
      </c>
      <c r="O563">
        <v>974698.54</v>
      </c>
      <c r="P563">
        <v>2729529</v>
      </c>
      <c r="Q563">
        <v>617701.18000000005</v>
      </c>
      <c r="R563">
        <v>0</v>
      </c>
      <c r="S563">
        <v>0</v>
      </c>
      <c r="T563">
        <v>2941676</v>
      </c>
      <c r="U563">
        <v>617701.18000000005</v>
      </c>
      <c r="V563">
        <v>151533</v>
      </c>
      <c r="W563">
        <v>0</v>
      </c>
      <c r="X563">
        <v>30307</v>
      </c>
      <c r="Y563">
        <v>0</v>
      </c>
      <c r="Z563">
        <v>30307</v>
      </c>
      <c r="AA563">
        <v>0</v>
      </c>
      <c r="AB563">
        <v>2729529</v>
      </c>
      <c r="AC563">
        <v>617701.18000000005</v>
      </c>
      <c r="AD563">
        <v>64.2</v>
      </c>
      <c r="AE563">
        <v>64.2</v>
      </c>
      <c r="AF563">
        <v>64.2</v>
      </c>
      <c r="AG563">
        <v>63.2</v>
      </c>
      <c r="AH563">
        <v>60.2</v>
      </c>
      <c r="AI563">
        <v>64.400000000000006</v>
      </c>
      <c r="AJ563">
        <v>545906</v>
      </c>
      <c r="AK563">
        <v>0</v>
      </c>
      <c r="AL563" s="206"/>
    </row>
    <row r="564" spans="2:38" x14ac:dyDescent="0.25">
      <c r="B564" s="160" t="s">
        <v>219</v>
      </c>
      <c r="C564" s="108" t="s">
        <v>218</v>
      </c>
      <c r="D564" s="108" t="s">
        <v>3611</v>
      </c>
      <c r="E564" s="108" t="s">
        <v>3612</v>
      </c>
      <c r="F564" s="108" t="s">
        <v>3613</v>
      </c>
      <c r="G564" s="160" t="s">
        <v>167</v>
      </c>
      <c r="H564" s="109">
        <v>1</v>
      </c>
      <c r="I564" s="109">
        <v>1</v>
      </c>
      <c r="J564" s="109">
        <v>1</v>
      </c>
      <c r="K564" s="109">
        <v>3</v>
      </c>
      <c r="L564">
        <v>97338</v>
      </c>
      <c r="M564">
        <v>97338</v>
      </c>
      <c r="N564">
        <v>371976</v>
      </c>
      <c r="O564">
        <v>371976</v>
      </c>
      <c r="P564">
        <v>752399</v>
      </c>
      <c r="Q564">
        <v>0</v>
      </c>
      <c r="R564">
        <v>119639</v>
      </c>
      <c r="S564">
        <v>119639</v>
      </c>
      <c r="T564">
        <v>58479</v>
      </c>
      <c r="U564">
        <v>6986.5</v>
      </c>
      <c r="V564">
        <v>41771</v>
      </c>
      <c r="W564">
        <v>4361.5</v>
      </c>
      <c r="X564">
        <v>8354</v>
      </c>
      <c r="Y564">
        <v>0</v>
      </c>
      <c r="Z564">
        <v>8354</v>
      </c>
      <c r="AA564">
        <v>2625</v>
      </c>
      <c r="AB564">
        <v>0</v>
      </c>
      <c r="AC564">
        <v>0</v>
      </c>
      <c r="AD564">
        <v>302.85000000000002</v>
      </c>
      <c r="AE564">
        <v>306.55</v>
      </c>
      <c r="AF564">
        <v>306.55</v>
      </c>
      <c r="AG564">
        <v>294.35000000000002</v>
      </c>
      <c r="AH564">
        <v>302.14999999999998</v>
      </c>
      <c r="AI564">
        <v>301.75</v>
      </c>
      <c r="AJ564">
        <v>173865</v>
      </c>
      <c r="AK564">
        <v>0</v>
      </c>
      <c r="AL564" s="206"/>
    </row>
    <row r="565" spans="2:38" x14ac:dyDescent="0.25">
      <c r="B565" s="160" t="s">
        <v>1515</v>
      </c>
      <c r="C565" s="108" t="s">
        <v>1514</v>
      </c>
      <c r="D565" s="108" t="s">
        <v>3614</v>
      </c>
      <c r="E565" s="108" t="s">
        <v>3615</v>
      </c>
      <c r="F565" s="108" t="s">
        <v>3616</v>
      </c>
      <c r="G565" s="160" t="s">
        <v>161</v>
      </c>
      <c r="H565" s="109">
        <v>1</v>
      </c>
      <c r="I565" s="109">
        <v>1</v>
      </c>
      <c r="J565" s="109">
        <v>1</v>
      </c>
      <c r="K565" s="109">
        <v>3</v>
      </c>
      <c r="L565">
        <v>779613</v>
      </c>
      <c r="M565">
        <v>553487</v>
      </c>
      <c r="N565">
        <v>3811373</v>
      </c>
      <c r="O565">
        <v>2494078.7200000002</v>
      </c>
      <c r="P565">
        <v>7709305</v>
      </c>
      <c r="Q565">
        <v>1244610.26</v>
      </c>
      <c r="R565">
        <v>0</v>
      </c>
      <c r="S565">
        <v>0</v>
      </c>
      <c r="T565">
        <v>599186</v>
      </c>
      <c r="U565">
        <v>0</v>
      </c>
      <c r="V565">
        <v>119837.2</v>
      </c>
      <c r="W565">
        <v>0</v>
      </c>
      <c r="X565">
        <v>239674.4</v>
      </c>
      <c r="Y565">
        <v>0</v>
      </c>
      <c r="Z565">
        <v>239674.4</v>
      </c>
      <c r="AA565">
        <v>0</v>
      </c>
      <c r="AB565">
        <v>0</v>
      </c>
      <c r="AC565">
        <v>0</v>
      </c>
      <c r="AD565">
        <v>100.6</v>
      </c>
      <c r="AE565">
        <v>103.35</v>
      </c>
      <c r="AF565">
        <v>103.35</v>
      </c>
      <c r="AG565">
        <v>104.5</v>
      </c>
      <c r="AH565">
        <v>106.6</v>
      </c>
      <c r="AI565">
        <v>116</v>
      </c>
      <c r="AJ565">
        <v>5607092</v>
      </c>
      <c r="AK565">
        <v>152596</v>
      </c>
      <c r="AL565" s="206"/>
    </row>
    <row r="566" spans="2:38" x14ac:dyDescent="0.25">
      <c r="B566" s="160" t="s">
        <v>1539</v>
      </c>
      <c r="C566" s="108" t="s">
        <v>1538</v>
      </c>
      <c r="D566" s="108" t="s">
        <v>3617</v>
      </c>
      <c r="E566" s="108" t="s">
        <v>3618</v>
      </c>
      <c r="F566" s="108" t="s">
        <v>3619</v>
      </c>
      <c r="G566" s="160" t="s">
        <v>246</v>
      </c>
      <c r="H566" s="109"/>
      <c r="I566" s="109"/>
      <c r="J566" s="109">
        <v>1</v>
      </c>
      <c r="K566" s="109">
        <v>1</v>
      </c>
      <c r="L566">
        <v>0</v>
      </c>
      <c r="M566">
        <v>0</v>
      </c>
      <c r="N566">
        <v>0</v>
      </c>
      <c r="O566">
        <v>0</v>
      </c>
      <c r="P566">
        <v>0</v>
      </c>
      <c r="Q566">
        <v>0</v>
      </c>
      <c r="R566">
        <v>0</v>
      </c>
      <c r="S566">
        <v>0</v>
      </c>
      <c r="T566">
        <v>0</v>
      </c>
      <c r="U566">
        <v>0</v>
      </c>
      <c r="V566">
        <v>0</v>
      </c>
      <c r="W566">
        <v>0</v>
      </c>
      <c r="X566">
        <v>0</v>
      </c>
      <c r="Y566">
        <v>0</v>
      </c>
      <c r="Z566">
        <v>0</v>
      </c>
      <c r="AA566">
        <v>0</v>
      </c>
      <c r="AB566">
        <v>0</v>
      </c>
      <c r="AC566">
        <v>0</v>
      </c>
      <c r="AD566">
        <v>0</v>
      </c>
      <c r="AE566">
        <v>0</v>
      </c>
      <c r="AF566">
        <v>0</v>
      </c>
      <c r="AG566">
        <v>0</v>
      </c>
      <c r="AH566">
        <v>0</v>
      </c>
      <c r="AI566">
        <v>0</v>
      </c>
      <c r="AJ566">
        <v>0</v>
      </c>
      <c r="AK566">
        <v>0</v>
      </c>
      <c r="AL566" s="206"/>
    </row>
    <row r="567" spans="2:38" x14ac:dyDescent="0.25">
      <c r="B567" s="160" t="s">
        <v>1545</v>
      </c>
      <c r="C567" s="108" t="s">
        <v>1544</v>
      </c>
      <c r="D567" s="108" t="s">
        <v>3617</v>
      </c>
      <c r="E567" s="108" t="s">
        <v>3620</v>
      </c>
      <c r="F567" s="108" t="s">
        <v>3619</v>
      </c>
      <c r="G567" s="160" t="s">
        <v>167</v>
      </c>
      <c r="H567" s="109">
        <v>1</v>
      </c>
      <c r="I567" s="109">
        <v>1</v>
      </c>
      <c r="J567" s="109">
        <v>1</v>
      </c>
      <c r="K567" s="109">
        <v>3</v>
      </c>
      <c r="L567">
        <v>116528467</v>
      </c>
      <c r="M567">
        <v>111205148.69</v>
      </c>
      <c r="N567">
        <v>551316151</v>
      </c>
      <c r="O567">
        <v>487738434.70999998</v>
      </c>
      <c r="P567">
        <v>1115153056</v>
      </c>
      <c r="Q567">
        <v>234211512.78999999</v>
      </c>
      <c r="R567">
        <v>5960479</v>
      </c>
      <c r="S567">
        <v>5960479</v>
      </c>
      <c r="T567">
        <v>93251244</v>
      </c>
      <c r="U567">
        <v>0</v>
      </c>
      <c r="V567">
        <v>61908893</v>
      </c>
      <c r="W567">
        <v>0</v>
      </c>
      <c r="X567">
        <v>12381779</v>
      </c>
      <c r="Y567">
        <v>0</v>
      </c>
      <c r="Z567">
        <v>12381779</v>
      </c>
      <c r="AA567">
        <v>0</v>
      </c>
      <c r="AB567">
        <v>6578793</v>
      </c>
      <c r="AC567">
        <v>0</v>
      </c>
      <c r="AD567">
        <v>10354</v>
      </c>
      <c r="AE567">
        <v>10434</v>
      </c>
      <c r="AF567">
        <v>10434</v>
      </c>
      <c r="AG567">
        <v>10445</v>
      </c>
      <c r="AH567">
        <v>10688</v>
      </c>
      <c r="AI567">
        <v>10514</v>
      </c>
      <c r="AJ567">
        <v>223030611.19999999</v>
      </c>
      <c r="AK567">
        <v>112787864.18000001</v>
      </c>
      <c r="AL567" s="206"/>
    </row>
    <row r="568" spans="2:38" x14ac:dyDescent="0.25">
      <c r="B568" s="160" t="s">
        <v>1441</v>
      </c>
      <c r="C568" s="108" t="s">
        <v>1440</v>
      </c>
      <c r="D568" s="108" t="s">
        <v>3621</v>
      </c>
      <c r="E568" s="108" t="s">
        <v>3622</v>
      </c>
      <c r="F568" s="108" t="s">
        <v>3623</v>
      </c>
      <c r="G568" s="160" t="s">
        <v>161</v>
      </c>
      <c r="H568" s="109">
        <v>1</v>
      </c>
      <c r="I568" s="109">
        <v>1</v>
      </c>
      <c r="J568" s="109">
        <v>1</v>
      </c>
      <c r="K568" s="109">
        <v>3</v>
      </c>
      <c r="L568">
        <v>425761</v>
      </c>
      <c r="M568">
        <v>425761</v>
      </c>
      <c r="N568">
        <v>2224886</v>
      </c>
      <c r="O568">
        <v>1923185.47</v>
      </c>
      <c r="P568">
        <v>4500301</v>
      </c>
      <c r="Q568">
        <v>0</v>
      </c>
      <c r="R568">
        <v>0</v>
      </c>
      <c r="S568">
        <v>0</v>
      </c>
      <c r="T568">
        <v>349775</v>
      </c>
      <c r="U568">
        <v>0</v>
      </c>
      <c r="V568">
        <v>249839</v>
      </c>
      <c r="W568">
        <v>0</v>
      </c>
      <c r="X568">
        <v>49968</v>
      </c>
      <c r="Y568">
        <v>0</v>
      </c>
      <c r="Z568">
        <v>49968</v>
      </c>
      <c r="AA568">
        <v>0</v>
      </c>
      <c r="AB568">
        <v>0</v>
      </c>
      <c r="AC568">
        <v>0</v>
      </c>
      <c r="AD568">
        <v>44.5</v>
      </c>
      <c r="AE568">
        <v>47.5</v>
      </c>
      <c r="AF568">
        <v>47.5</v>
      </c>
      <c r="AG568">
        <v>46</v>
      </c>
      <c r="AH568">
        <v>51</v>
      </c>
      <c r="AI568">
        <v>51</v>
      </c>
      <c r="AJ568">
        <v>900060.2</v>
      </c>
      <c r="AK568">
        <v>0</v>
      </c>
      <c r="AL568" s="206"/>
    </row>
    <row r="569" spans="2:38" x14ac:dyDescent="0.25">
      <c r="B569" s="160" t="s">
        <v>1465</v>
      </c>
      <c r="C569" s="108" t="s">
        <v>1464</v>
      </c>
      <c r="D569" s="108" t="s">
        <v>3624</v>
      </c>
      <c r="E569" s="108" t="s">
        <v>3625</v>
      </c>
      <c r="F569" s="108" t="s">
        <v>3626</v>
      </c>
      <c r="G569" s="160" t="s">
        <v>161</v>
      </c>
      <c r="H569" s="109">
        <v>1</v>
      </c>
      <c r="I569" s="109">
        <v>1</v>
      </c>
      <c r="J569" s="109">
        <v>1</v>
      </c>
      <c r="K569" s="109">
        <v>3</v>
      </c>
      <c r="L569">
        <v>116232</v>
      </c>
      <c r="M569">
        <v>116232</v>
      </c>
      <c r="N569">
        <v>932703</v>
      </c>
      <c r="O569">
        <v>341099.44</v>
      </c>
      <c r="P569">
        <v>1886589</v>
      </c>
      <c r="Q569">
        <v>0</v>
      </c>
      <c r="R569">
        <v>0</v>
      </c>
      <c r="S569">
        <v>0</v>
      </c>
      <c r="T569">
        <v>146631</v>
      </c>
      <c r="U569">
        <v>17571.009999999998</v>
      </c>
      <c r="V569">
        <v>104737</v>
      </c>
      <c r="W569">
        <v>17571.009999999998</v>
      </c>
      <c r="X569">
        <v>20947</v>
      </c>
      <c r="Y569">
        <v>0</v>
      </c>
      <c r="Z569">
        <v>20947</v>
      </c>
      <c r="AA569">
        <v>0</v>
      </c>
      <c r="AB569">
        <v>0</v>
      </c>
      <c r="AC569">
        <v>0</v>
      </c>
      <c r="AD569">
        <v>0</v>
      </c>
      <c r="AE569">
        <v>18.7</v>
      </c>
      <c r="AF569">
        <v>18.7</v>
      </c>
      <c r="AG569">
        <v>28</v>
      </c>
      <c r="AH569">
        <v>38</v>
      </c>
      <c r="AI569">
        <v>42</v>
      </c>
      <c r="AJ569">
        <v>377317.8</v>
      </c>
      <c r="AK569">
        <v>0</v>
      </c>
      <c r="AL569" s="206"/>
    </row>
    <row r="570" spans="2:38" x14ac:dyDescent="0.25">
      <c r="B570" s="160" t="s">
        <v>1425</v>
      </c>
      <c r="C570" s="108" t="s">
        <v>1424</v>
      </c>
      <c r="D570" s="108" t="s">
        <v>3617</v>
      </c>
      <c r="E570" s="108" t="s">
        <v>3627</v>
      </c>
      <c r="F570" s="108" t="s">
        <v>3619</v>
      </c>
      <c r="G570" s="160" t="s">
        <v>164</v>
      </c>
      <c r="H570" s="109"/>
      <c r="I570" s="109"/>
      <c r="J570" s="109">
        <v>1</v>
      </c>
      <c r="K570" s="109">
        <v>1</v>
      </c>
      <c r="L570">
        <v>0</v>
      </c>
      <c r="M570">
        <v>0</v>
      </c>
      <c r="N570">
        <v>0</v>
      </c>
      <c r="O570">
        <v>0</v>
      </c>
      <c r="P570">
        <v>0</v>
      </c>
      <c r="Q570">
        <v>0</v>
      </c>
      <c r="R570">
        <v>0</v>
      </c>
      <c r="S570">
        <v>0</v>
      </c>
      <c r="T570">
        <v>7267296</v>
      </c>
      <c r="U570">
        <v>0</v>
      </c>
      <c r="V570">
        <v>0</v>
      </c>
      <c r="W570">
        <v>0</v>
      </c>
      <c r="X570">
        <v>0</v>
      </c>
      <c r="Y570">
        <v>0</v>
      </c>
      <c r="Z570">
        <v>0</v>
      </c>
      <c r="AA570">
        <v>0</v>
      </c>
      <c r="AB570">
        <v>7267296</v>
      </c>
      <c r="AC570">
        <v>0</v>
      </c>
      <c r="AD570">
        <v>0</v>
      </c>
      <c r="AE570">
        <v>0</v>
      </c>
      <c r="AF570">
        <v>0</v>
      </c>
      <c r="AG570">
        <v>0</v>
      </c>
      <c r="AH570">
        <v>0</v>
      </c>
      <c r="AI570">
        <v>0</v>
      </c>
      <c r="AJ570">
        <v>0</v>
      </c>
      <c r="AK570">
        <v>0</v>
      </c>
      <c r="AL570" s="206"/>
    </row>
    <row r="571" spans="2:38" x14ac:dyDescent="0.25">
      <c r="B571" s="160" t="s">
        <v>1453</v>
      </c>
      <c r="C571" s="108" t="s">
        <v>1452</v>
      </c>
      <c r="D571" s="108" t="s">
        <v>3628</v>
      </c>
      <c r="E571" s="108" t="s">
        <v>3629</v>
      </c>
      <c r="F571" s="108" t="s">
        <v>3630</v>
      </c>
      <c r="G571" s="160" t="s">
        <v>161</v>
      </c>
      <c r="H571" s="109">
        <v>1</v>
      </c>
      <c r="I571" s="109">
        <v>1</v>
      </c>
      <c r="J571" s="109">
        <v>1</v>
      </c>
      <c r="K571" s="109">
        <v>3</v>
      </c>
      <c r="L571">
        <v>126077</v>
      </c>
      <c r="M571">
        <v>126077</v>
      </c>
      <c r="N571">
        <v>623648</v>
      </c>
      <c r="O571">
        <v>372666</v>
      </c>
      <c r="P571">
        <v>1261459</v>
      </c>
      <c r="Q571">
        <v>0</v>
      </c>
      <c r="R571">
        <v>0</v>
      </c>
      <c r="S571">
        <v>0</v>
      </c>
      <c r="T571">
        <v>0</v>
      </c>
      <c r="U571">
        <v>0</v>
      </c>
      <c r="V571">
        <v>0</v>
      </c>
      <c r="W571">
        <v>0</v>
      </c>
      <c r="X571">
        <v>0</v>
      </c>
      <c r="Y571">
        <v>0</v>
      </c>
      <c r="Z571">
        <v>0</v>
      </c>
      <c r="AA571">
        <v>0</v>
      </c>
      <c r="AB571">
        <v>0</v>
      </c>
      <c r="AC571">
        <v>0</v>
      </c>
      <c r="AD571">
        <v>15.2</v>
      </c>
      <c r="AE571">
        <v>19.850000000000001</v>
      </c>
      <c r="AF571">
        <v>19.850000000000001</v>
      </c>
      <c r="AG571">
        <v>32.5</v>
      </c>
      <c r="AH571">
        <v>43</v>
      </c>
      <c r="AI571">
        <v>36.5</v>
      </c>
      <c r="AJ571">
        <v>252292</v>
      </c>
      <c r="AK571">
        <v>0</v>
      </c>
      <c r="AL571" s="206"/>
    </row>
    <row r="572" spans="2:38" x14ac:dyDescent="0.25">
      <c r="B572" s="160" t="s">
        <v>1521</v>
      </c>
      <c r="C572" s="108" t="s">
        <v>1520</v>
      </c>
      <c r="D572" s="108" t="s">
        <v>3631</v>
      </c>
      <c r="E572" s="108" t="s">
        <v>3632</v>
      </c>
      <c r="F572" s="108" t="s">
        <v>3633</v>
      </c>
      <c r="G572" s="160" t="s">
        <v>161</v>
      </c>
      <c r="H572" s="109">
        <v>1</v>
      </c>
      <c r="I572" s="109">
        <v>1</v>
      </c>
      <c r="J572" s="109">
        <v>1</v>
      </c>
      <c r="K572" s="109">
        <v>3</v>
      </c>
      <c r="L572">
        <v>1738836</v>
      </c>
      <c r="M572">
        <v>1738836</v>
      </c>
      <c r="N572">
        <v>8930708</v>
      </c>
      <c r="O572">
        <v>2290893.54</v>
      </c>
      <c r="P572">
        <v>18064238</v>
      </c>
      <c r="Q572">
        <v>1747525.65</v>
      </c>
      <c r="R572">
        <v>0</v>
      </c>
      <c r="S572">
        <v>0</v>
      </c>
      <c r="T572">
        <v>1403997</v>
      </c>
      <c r="U572">
        <v>0</v>
      </c>
      <c r="V572">
        <v>1002855</v>
      </c>
      <c r="W572">
        <v>0</v>
      </c>
      <c r="X572">
        <v>200571</v>
      </c>
      <c r="Y572">
        <v>0</v>
      </c>
      <c r="Z572">
        <v>200571</v>
      </c>
      <c r="AA572">
        <v>0</v>
      </c>
      <c r="AB572">
        <v>0</v>
      </c>
      <c r="AC572">
        <v>0</v>
      </c>
      <c r="AD572">
        <v>177</v>
      </c>
      <c r="AE572">
        <v>177</v>
      </c>
      <c r="AF572">
        <v>177</v>
      </c>
      <c r="AG572">
        <v>199</v>
      </c>
      <c r="AH572">
        <v>202</v>
      </c>
      <c r="AI572">
        <v>196</v>
      </c>
      <c r="AJ572">
        <v>4000000</v>
      </c>
      <c r="AK572">
        <v>1108827.56</v>
      </c>
      <c r="AL572" s="206"/>
    </row>
    <row r="573" spans="2:38" x14ac:dyDescent="0.25">
      <c r="B573" s="160" t="s">
        <v>727</v>
      </c>
      <c r="C573" s="108" t="s">
        <v>726</v>
      </c>
      <c r="D573" s="108" t="s">
        <v>3634</v>
      </c>
      <c r="E573" s="108" t="s">
        <v>3635</v>
      </c>
      <c r="F573" s="108" t="s">
        <v>3636</v>
      </c>
      <c r="G573" s="160" t="s">
        <v>167</v>
      </c>
      <c r="H573" s="109">
        <v>1</v>
      </c>
      <c r="I573" s="109">
        <v>1</v>
      </c>
      <c r="J573" s="109">
        <v>1</v>
      </c>
      <c r="K573" s="109">
        <v>3</v>
      </c>
      <c r="L573">
        <v>331454</v>
      </c>
      <c r="M573">
        <v>331454</v>
      </c>
      <c r="N573">
        <v>1709357</v>
      </c>
      <c r="O573">
        <v>1308642</v>
      </c>
      <c r="P573">
        <v>3457534</v>
      </c>
      <c r="Q573">
        <v>1172475</v>
      </c>
      <c r="R573">
        <v>48109</v>
      </c>
      <c r="S573">
        <v>48109</v>
      </c>
      <c r="T573">
        <v>268729</v>
      </c>
      <c r="U573">
        <v>118253</v>
      </c>
      <c r="V573">
        <v>191949</v>
      </c>
      <c r="W573">
        <v>84083</v>
      </c>
      <c r="X573">
        <v>38390</v>
      </c>
      <c r="Y573">
        <v>17085</v>
      </c>
      <c r="Z573">
        <v>38390</v>
      </c>
      <c r="AA573">
        <v>17085</v>
      </c>
      <c r="AB573">
        <v>0</v>
      </c>
      <c r="AC573">
        <v>0</v>
      </c>
      <c r="AD573">
        <v>165</v>
      </c>
      <c r="AE573">
        <v>163</v>
      </c>
      <c r="AF573">
        <v>163</v>
      </c>
      <c r="AG573">
        <v>148</v>
      </c>
      <c r="AH573">
        <v>149</v>
      </c>
      <c r="AI573">
        <v>158</v>
      </c>
      <c r="AJ573">
        <v>691506.8</v>
      </c>
      <c r="AK573">
        <v>561806</v>
      </c>
      <c r="AL573" s="206"/>
    </row>
    <row r="574" spans="2:38" x14ac:dyDescent="0.25">
      <c r="B574" s="160" t="s">
        <v>1373</v>
      </c>
      <c r="C574" s="108" t="s">
        <v>1372</v>
      </c>
      <c r="D574" s="108" t="s">
        <v>3637</v>
      </c>
      <c r="E574" s="108" t="s">
        <v>3638</v>
      </c>
      <c r="F574" s="108" t="s">
        <v>3639</v>
      </c>
      <c r="G574" s="160" t="s">
        <v>167</v>
      </c>
      <c r="H574" s="109">
        <v>1</v>
      </c>
      <c r="I574" s="109">
        <v>1</v>
      </c>
      <c r="J574" s="109">
        <v>1</v>
      </c>
      <c r="K574" s="109">
        <v>3</v>
      </c>
      <c r="L574">
        <v>289284</v>
      </c>
      <c r="M574">
        <v>289284</v>
      </c>
      <c r="N574">
        <v>1632659</v>
      </c>
      <c r="O574">
        <v>1125025.19</v>
      </c>
      <c r="P574">
        <v>3302396</v>
      </c>
      <c r="Q574">
        <v>1283049.58</v>
      </c>
      <c r="R574">
        <v>133548</v>
      </c>
      <c r="S574">
        <v>133546.65</v>
      </c>
      <c r="T574">
        <v>256671</v>
      </c>
      <c r="U574">
        <v>86326.22</v>
      </c>
      <c r="V574">
        <v>183337</v>
      </c>
      <c r="W574">
        <v>73267.72</v>
      </c>
      <c r="X574">
        <v>36667</v>
      </c>
      <c r="Y574">
        <v>0</v>
      </c>
      <c r="Z574">
        <v>36667</v>
      </c>
      <c r="AA574">
        <v>13058.5</v>
      </c>
      <c r="AB574">
        <v>0</v>
      </c>
      <c r="AC574">
        <v>0</v>
      </c>
      <c r="AD574">
        <v>348.2</v>
      </c>
      <c r="AE574">
        <v>362.7</v>
      </c>
      <c r="AF574">
        <v>362.7</v>
      </c>
      <c r="AG574">
        <v>360.6</v>
      </c>
      <c r="AH574">
        <v>395</v>
      </c>
      <c r="AI574">
        <v>374.9</v>
      </c>
      <c r="AJ574">
        <v>2050049.01</v>
      </c>
      <c r="AK574">
        <v>942253.71</v>
      </c>
      <c r="AL574" s="206"/>
    </row>
    <row r="575" spans="2:38" x14ac:dyDescent="0.25">
      <c r="B575" s="160" t="s">
        <v>1656</v>
      </c>
      <c r="C575" s="108" t="s">
        <v>1655</v>
      </c>
      <c r="D575" s="108" t="s">
        <v>3640</v>
      </c>
      <c r="E575" s="108" t="s">
        <v>3641</v>
      </c>
      <c r="F575" s="108" t="s">
        <v>3642</v>
      </c>
      <c r="G575" s="160" t="s">
        <v>167</v>
      </c>
      <c r="H575" s="109">
        <v>1</v>
      </c>
      <c r="I575" s="109">
        <v>1</v>
      </c>
      <c r="J575" s="109">
        <v>1</v>
      </c>
      <c r="K575" s="109">
        <v>3</v>
      </c>
      <c r="L575">
        <v>293565</v>
      </c>
      <c r="M575">
        <v>293565</v>
      </c>
      <c r="N575">
        <v>1217138</v>
      </c>
      <c r="O575">
        <v>618255.93999999994</v>
      </c>
      <c r="P575">
        <v>2461919</v>
      </c>
      <c r="Q575">
        <v>392963.56</v>
      </c>
      <c r="R575">
        <v>45635</v>
      </c>
      <c r="S575">
        <v>45635</v>
      </c>
      <c r="T575">
        <v>191347</v>
      </c>
      <c r="U575">
        <v>10347.120000000001</v>
      </c>
      <c r="V575">
        <v>136677</v>
      </c>
      <c r="W575">
        <v>10347.120000000001</v>
      </c>
      <c r="X575">
        <v>27335</v>
      </c>
      <c r="Y575">
        <v>0</v>
      </c>
      <c r="Z575">
        <v>27335</v>
      </c>
      <c r="AA575">
        <v>0</v>
      </c>
      <c r="AB575">
        <v>0</v>
      </c>
      <c r="AC575">
        <v>0</v>
      </c>
      <c r="AD575">
        <v>144</v>
      </c>
      <c r="AE575">
        <v>148</v>
      </c>
      <c r="AF575">
        <v>148</v>
      </c>
      <c r="AG575">
        <v>144</v>
      </c>
      <c r="AH575">
        <v>146</v>
      </c>
      <c r="AI575">
        <v>149</v>
      </c>
      <c r="AJ575">
        <v>493000</v>
      </c>
      <c r="AK575">
        <v>149619.85999999999</v>
      </c>
      <c r="AL575" s="206"/>
    </row>
    <row r="576" spans="2:38" x14ac:dyDescent="0.25">
      <c r="B576" s="160" t="s">
        <v>270</v>
      </c>
      <c r="C576" s="108" t="s">
        <v>269</v>
      </c>
      <c r="D576" s="108" t="s">
        <v>3643</v>
      </c>
      <c r="E576" s="108" t="s">
        <v>3644</v>
      </c>
      <c r="F576" s="108" t="s">
        <v>3645</v>
      </c>
      <c r="G576" s="160" t="s">
        <v>167</v>
      </c>
      <c r="H576" s="109">
        <v>1</v>
      </c>
      <c r="I576" s="109">
        <v>1</v>
      </c>
      <c r="J576" s="109">
        <v>1</v>
      </c>
      <c r="K576" s="109">
        <v>3</v>
      </c>
      <c r="L576">
        <v>113757</v>
      </c>
      <c r="M576">
        <v>113757</v>
      </c>
      <c r="N576">
        <v>505587</v>
      </c>
      <c r="O576">
        <v>505587</v>
      </c>
      <c r="P576">
        <v>1022657</v>
      </c>
      <c r="Q576">
        <v>140094</v>
      </c>
      <c r="R576">
        <v>140097</v>
      </c>
      <c r="S576">
        <v>140097</v>
      </c>
      <c r="T576">
        <v>79483</v>
      </c>
      <c r="U576">
        <v>7947.2</v>
      </c>
      <c r="V576">
        <v>56773</v>
      </c>
      <c r="W576">
        <v>7947.2</v>
      </c>
      <c r="X576">
        <v>11355</v>
      </c>
      <c r="Y576">
        <v>0</v>
      </c>
      <c r="Z576">
        <v>11355</v>
      </c>
      <c r="AA576">
        <v>0</v>
      </c>
      <c r="AB576">
        <v>0</v>
      </c>
      <c r="AC576">
        <v>0</v>
      </c>
      <c r="AD576">
        <v>364.5</v>
      </c>
      <c r="AE576">
        <v>360.5</v>
      </c>
      <c r="AF576">
        <v>360.5</v>
      </c>
      <c r="AG576">
        <v>381</v>
      </c>
      <c r="AH576">
        <v>367</v>
      </c>
      <c r="AI576">
        <v>368.5</v>
      </c>
      <c r="AJ576">
        <v>204532</v>
      </c>
      <c r="AK576">
        <v>96231.88</v>
      </c>
      <c r="AL576" s="206"/>
    </row>
    <row r="577" spans="2:38" x14ac:dyDescent="0.25">
      <c r="B577" s="160" t="s">
        <v>245</v>
      </c>
      <c r="C577" s="108" t="s">
        <v>244</v>
      </c>
      <c r="D577" s="108" t="s">
        <v>4455</v>
      </c>
      <c r="E577" s="108" t="s">
        <v>3646</v>
      </c>
      <c r="F577" s="108" t="s">
        <v>4455</v>
      </c>
      <c r="G577" s="160" t="s">
        <v>246</v>
      </c>
      <c r="H577" s="109"/>
      <c r="I577" s="109"/>
      <c r="J577" s="109">
        <v>1</v>
      </c>
      <c r="K577" s="109">
        <v>1</v>
      </c>
      <c r="L577" t="s">
        <v>2045</v>
      </c>
      <c r="M577" t="s">
        <v>2045</v>
      </c>
      <c r="N577" t="s">
        <v>2045</v>
      </c>
      <c r="O577" t="s">
        <v>2045</v>
      </c>
      <c r="P577" t="s">
        <v>2045</v>
      </c>
      <c r="Q577" t="s">
        <v>2045</v>
      </c>
      <c r="R577" t="s">
        <v>2045</v>
      </c>
      <c r="S577" t="s">
        <v>2045</v>
      </c>
      <c r="T577" t="s">
        <v>2045</v>
      </c>
      <c r="U577" t="s">
        <v>2045</v>
      </c>
      <c r="V577" t="s">
        <v>2045</v>
      </c>
      <c r="W577" t="s">
        <v>2045</v>
      </c>
      <c r="X577" t="s">
        <v>2045</v>
      </c>
      <c r="Y577" t="s">
        <v>2045</v>
      </c>
      <c r="Z577" t="s">
        <v>2045</v>
      </c>
      <c r="AA577" t="s">
        <v>2045</v>
      </c>
      <c r="AB577" t="s">
        <v>2045</v>
      </c>
      <c r="AC577" t="s">
        <v>2045</v>
      </c>
      <c r="AD577" t="s">
        <v>4452</v>
      </c>
      <c r="AE577" t="s">
        <v>4452</v>
      </c>
      <c r="AF577" t="s">
        <v>4452</v>
      </c>
      <c r="AG577" t="s">
        <v>4452</v>
      </c>
      <c r="AH577" t="s">
        <v>4452</v>
      </c>
      <c r="AI577" t="s">
        <v>4452</v>
      </c>
      <c r="AJ577" t="s">
        <v>2045</v>
      </c>
      <c r="AK577" t="s">
        <v>2045</v>
      </c>
      <c r="AL577" s="206"/>
    </row>
    <row r="578" spans="2:38" x14ac:dyDescent="0.25">
      <c r="B578" s="160" t="s">
        <v>248</v>
      </c>
      <c r="C578" s="108" t="s">
        <v>247</v>
      </c>
      <c r="D578" s="108" t="s">
        <v>3647</v>
      </c>
      <c r="E578" s="108" t="s">
        <v>3648</v>
      </c>
      <c r="F578" s="108" t="s">
        <v>3649</v>
      </c>
      <c r="G578" s="160" t="s">
        <v>167</v>
      </c>
      <c r="H578" s="109">
        <v>1</v>
      </c>
      <c r="I578" s="109">
        <v>1</v>
      </c>
      <c r="J578" s="109">
        <v>1</v>
      </c>
      <c r="K578" s="109">
        <v>3</v>
      </c>
      <c r="L578">
        <v>11146817</v>
      </c>
      <c r="M578">
        <v>10756869.48</v>
      </c>
      <c r="N578">
        <v>49541438</v>
      </c>
      <c r="O578">
        <v>21242235.600000001</v>
      </c>
      <c r="P578">
        <v>100207995</v>
      </c>
      <c r="Q578">
        <v>1550513.52</v>
      </c>
      <c r="R578">
        <v>738155</v>
      </c>
      <c r="S578">
        <v>447892.83</v>
      </c>
      <c r="T578">
        <v>8520243</v>
      </c>
      <c r="U578">
        <v>941.9</v>
      </c>
      <c r="V578">
        <v>5563152</v>
      </c>
      <c r="W578">
        <v>0</v>
      </c>
      <c r="X578">
        <v>1112630</v>
      </c>
      <c r="Y578">
        <v>0</v>
      </c>
      <c r="Z578">
        <v>1112630</v>
      </c>
      <c r="AA578">
        <v>0</v>
      </c>
      <c r="AB578">
        <v>731831</v>
      </c>
      <c r="AC578">
        <v>941.9</v>
      </c>
      <c r="AD578">
        <v>2543.6</v>
      </c>
      <c r="AE578">
        <v>2540.3000000000002</v>
      </c>
      <c r="AF578">
        <v>2540.3000000000002</v>
      </c>
      <c r="AG578">
        <v>2532.3000000000002</v>
      </c>
      <c r="AH578">
        <v>2399.6999999999998</v>
      </c>
      <c r="AI578">
        <v>2275.6999999999998</v>
      </c>
      <c r="AJ578">
        <v>24471681</v>
      </c>
      <c r="AK578">
        <v>0</v>
      </c>
      <c r="AL578" s="206"/>
    </row>
    <row r="579" spans="2:38" x14ac:dyDescent="0.25">
      <c r="B579" s="160" t="s">
        <v>231</v>
      </c>
      <c r="C579" s="108" t="s">
        <v>230</v>
      </c>
      <c r="D579" s="108" t="s">
        <v>3650</v>
      </c>
      <c r="E579" s="108" t="s">
        <v>3651</v>
      </c>
      <c r="F579" s="108" t="s">
        <v>3652</v>
      </c>
      <c r="G579" s="160" t="s">
        <v>164</v>
      </c>
      <c r="H579" s="109"/>
      <c r="I579" s="109"/>
      <c r="J579" s="109">
        <v>1</v>
      </c>
      <c r="K579" s="109">
        <v>1</v>
      </c>
      <c r="L579">
        <v>0</v>
      </c>
      <c r="M579">
        <v>0</v>
      </c>
      <c r="N579">
        <v>0</v>
      </c>
      <c r="O579">
        <v>0</v>
      </c>
      <c r="P579">
        <v>0</v>
      </c>
      <c r="Q579">
        <v>0</v>
      </c>
      <c r="R579">
        <v>0</v>
      </c>
      <c r="S579">
        <v>0</v>
      </c>
      <c r="T579">
        <v>359341</v>
      </c>
      <c r="U579">
        <v>0</v>
      </c>
      <c r="V579">
        <v>0</v>
      </c>
      <c r="W579">
        <v>0</v>
      </c>
      <c r="X579">
        <v>0</v>
      </c>
      <c r="Y579">
        <v>0</v>
      </c>
      <c r="Z579">
        <v>0</v>
      </c>
      <c r="AA579">
        <v>0</v>
      </c>
      <c r="AB579">
        <v>359341</v>
      </c>
      <c r="AC579">
        <v>0</v>
      </c>
      <c r="AD579">
        <v>0</v>
      </c>
      <c r="AE579">
        <v>0</v>
      </c>
      <c r="AF579">
        <v>0</v>
      </c>
      <c r="AG579">
        <v>0</v>
      </c>
      <c r="AH579">
        <v>0</v>
      </c>
      <c r="AI579">
        <v>0</v>
      </c>
      <c r="AJ579">
        <v>0</v>
      </c>
      <c r="AK579">
        <v>0</v>
      </c>
      <c r="AL579" s="206"/>
    </row>
    <row r="580" spans="2:38" x14ac:dyDescent="0.25">
      <c r="B580" s="160" t="s">
        <v>1095</v>
      </c>
      <c r="C580" s="108" t="s">
        <v>1094</v>
      </c>
      <c r="D580" s="108" t="s">
        <v>3653</v>
      </c>
      <c r="E580" s="108" t="s">
        <v>3654</v>
      </c>
      <c r="F580" s="108" t="s">
        <v>3655</v>
      </c>
      <c r="G580" s="160" t="s">
        <v>167</v>
      </c>
      <c r="H580" s="109">
        <v>1</v>
      </c>
      <c r="I580" s="109">
        <v>1</v>
      </c>
      <c r="J580" s="109">
        <v>1</v>
      </c>
      <c r="K580" s="109">
        <v>3</v>
      </c>
      <c r="L580">
        <v>721200</v>
      </c>
      <c r="M580">
        <v>721200</v>
      </c>
      <c r="N580">
        <v>3313386</v>
      </c>
      <c r="O580">
        <v>2689794.46</v>
      </c>
      <c r="P580">
        <v>6702020</v>
      </c>
      <c r="Q580">
        <v>859878.07</v>
      </c>
      <c r="R580">
        <v>93328</v>
      </c>
      <c r="S580">
        <v>93328</v>
      </c>
      <c r="T580">
        <v>582877</v>
      </c>
      <c r="U580">
        <v>0</v>
      </c>
      <c r="V580">
        <v>372070</v>
      </c>
      <c r="W580">
        <v>0</v>
      </c>
      <c r="X580">
        <v>74414</v>
      </c>
      <c r="Y580">
        <v>0</v>
      </c>
      <c r="Z580">
        <v>74414</v>
      </c>
      <c r="AA580">
        <v>0</v>
      </c>
      <c r="AB580">
        <v>61979</v>
      </c>
      <c r="AC580">
        <v>0</v>
      </c>
      <c r="AD580">
        <v>206.5</v>
      </c>
      <c r="AE580">
        <v>205.5</v>
      </c>
      <c r="AF580">
        <v>205.5</v>
      </c>
      <c r="AG580">
        <v>206</v>
      </c>
      <c r="AH580">
        <v>209</v>
      </c>
      <c r="AI580">
        <v>209</v>
      </c>
      <c r="AJ580">
        <v>1340404</v>
      </c>
      <c r="AK580">
        <v>0</v>
      </c>
      <c r="AL580" s="206"/>
    </row>
    <row r="581" spans="2:38" x14ac:dyDescent="0.25">
      <c r="B581" s="160" t="s">
        <v>1165</v>
      </c>
      <c r="C581" s="108" t="s">
        <v>1164</v>
      </c>
      <c r="D581" s="108" t="s">
        <v>3656</v>
      </c>
      <c r="E581" s="108" t="s">
        <v>3657</v>
      </c>
      <c r="F581" s="108" t="s">
        <v>4385</v>
      </c>
      <c r="G581" s="160" t="s">
        <v>167</v>
      </c>
      <c r="H581" s="109">
        <v>1</v>
      </c>
      <c r="I581" s="109">
        <v>1</v>
      </c>
      <c r="J581" s="109">
        <v>1</v>
      </c>
      <c r="K581" s="109">
        <v>3</v>
      </c>
      <c r="L581">
        <v>634498</v>
      </c>
      <c r="M581">
        <v>634498</v>
      </c>
      <c r="N581">
        <v>2819991</v>
      </c>
      <c r="O581">
        <v>1710594</v>
      </c>
      <c r="P581">
        <v>5704025</v>
      </c>
      <c r="Q581">
        <v>36149</v>
      </c>
      <c r="R581">
        <v>131622</v>
      </c>
      <c r="S581">
        <v>131622</v>
      </c>
      <c r="T581">
        <v>443330</v>
      </c>
      <c r="U581">
        <v>19761</v>
      </c>
      <c r="V581">
        <v>316664</v>
      </c>
      <c r="W581">
        <v>0</v>
      </c>
      <c r="X581">
        <v>63333</v>
      </c>
      <c r="Y581">
        <v>19761</v>
      </c>
      <c r="Z581">
        <v>63333</v>
      </c>
      <c r="AA581">
        <v>0</v>
      </c>
      <c r="AB581">
        <v>0</v>
      </c>
      <c r="AC581">
        <v>0</v>
      </c>
      <c r="AD581">
        <v>421.64</v>
      </c>
      <c r="AE581">
        <v>469.64</v>
      </c>
      <c r="AF581">
        <v>469.64</v>
      </c>
      <c r="AG581">
        <v>417</v>
      </c>
      <c r="AH581">
        <v>429.38</v>
      </c>
      <c r="AI581">
        <v>312</v>
      </c>
      <c r="AJ581">
        <v>1140805</v>
      </c>
      <c r="AK581">
        <v>162909.42000000001</v>
      </c>
      <c r="AL581" s="206"/>
    </row>
    <row r="582" spans="2:38" x14ac:dyDescent="0.25">
      <c r="B582" s="160" t="s">
        <v>336</v>
      </c>
      <c r="C582" s="108" t="s">
        <v>335</v>
      </c>
      <c r="D582" s="108" t="s">
        <v>3658</v>
      </c>
      <c r="E582" s="108" t="s">
        <v>3659</v>
      </c>
      <c r="F582" s="108" t="s">
        <v>3660</v>
      </c>
      <c r="G582" s="160" t="s">
        <v>167</v>
      </c>
      <c r="H582" s="109">
        <v>1</v>
      </c>
      <c r="I582" s="109">
        <v>1</v>
      </c>
      <c r="J582" s="109">
        <v>1</v>
      </c>
      <c r="K582" s="109">
        <v>3</v>
      </c>
      <c r="L582">
        <v>258579</v>
      </c>
      <c r="M582">
        <v>258579</v>
      </c>
      <c r="N582">
        <v>1149241</v>
      </c>
      <c r="O582">
        <v>530304.25</v>
      </c>
      <c r="P582">
        <v>2324582</v>
      </c>
      <c r="Q582">
        <v>695233.44</v>
      </c>
      <c r="R582">
        <v>99377</v>
      </c>
      <c r="S582">
        <v>99377</v>
      </c>
      <c r="T582">
        <v>180671</v>
      </c>
      <c r="U582">
        <v>98934.74</v>
      </c>
      <c r="V582">
        <v>129051</v>
      </c>
      <c r="W582">
        <v>73124.740000000005</v>
      </c>
      <c r="X582">
        <v>25810</v>
      </c>
      <c r="Y582">
        <v>25810</v>
      </c>
      <c r="Z582">
        <v>25810</v>
      </c>
      <c r="AA582">
        <v>0</v>
      </c>
      <c r="AB582">
        <v>0</v>
      </c>
      <c r="AC582">
        <v>0</v>
      </c>
      <c r="AD582">
        <v>258.99</v>
      </c>
      <c r="AE582">
        <v>252.99</v>
      </c>
      <c r="AF582">
        <v>252.99</v>
      </c>
      <c r="AG582">
        <v>254.99</v>
      </c>
      <c r="AH582">
        <v>255.99</v>
      </c>
      <c r="AI582">
        <v>252.99</v>
      </c>
      <c r="AJ582">
        <v>2179426.4</v>
      </c>
      <c r="AK582">
        <v>98934.74</v>
      </c>
      <c r="AL582" s="206"/>
    </row>
    <row r="583" spans="2:38" x14ac:dyDescent="0.25">
      <c r="B583" s="160" t="s">
        <v>1167</v>
      </c>
      <c r="C583" s="108" t="s">
        <v>1166</v>
      </c>
      <c r="D583" s="108" t="s">
        <v>3661</v>
      </c>
      <c r="E583" s="108" t="s">
        <v>3662</v>
      </c>
      <c r="F583" s="108" t="s">
        <v>3663</v>
      </c>
      <c r="G583" s="160" t="s">
        <v>167</v>
      </c>
      <c r="H583" s="109">
        <v>1</v>
      </c>
      <c r="I583" s="109">
        <v>1</v>
      </c>
      <c r="J583" s="109">
        <v>1</v>
      </c>
      <c r="K583" s="109">
        <v>3</v>
      </c>
      <c r="L583">
        <v>1983113</v>
      </c>
      <c r="M583">
        <v>1983113</v>
      </c>
      <c r="N583">
        <v>9235868</v>
      </c>
      <c r="O583">
        <v>3832858.56</v>
      </c>
      <c r="P583">
        <v>18681488</v>
      </c>
      <c r="Q583">
        <v>5390482.8799999999</v>
      </c>
      <c r="R583">
        <v>257604</v>
      </c>
      <c r="S583">
        <v>257604</v>
      </c>
      <c r="T583">
        <v>1814994</v>
      </c>
      <c r="U583">
        <v>420917</v>
      </c>
      <c r="V583">
        <v>1037123</v>
      </c>
      <c r="W583">
        <v>55421</v>
      </c>
      <c r="X583">
        <v>207424</v>
      </c>
      <c r="Y583">
        <v>207424</v>
      </c>
      <c r="Z583">
        <v>207424</v>
      </c>
      <c r="AA583">
        <v>104198</v>
      </c>
      <c r="AB583">
        <v>363023</v>
      </c>
      <c r="AC583">
        <v>53874</v>
      </c>
      <c r="AD583">
        <v>888</v>
      </c>
      <c r="AE583">
        <v>871</v>
      </c>
      <c r="AF583">
        <v>871</v>
      </c>
      <c r="AG583">
        <v>852</v>
      </c>
      <c r="AH583">
        <v>853</v>
      </c>
      <c r="AI583">
        <v>844</v>
      </c>
      <c r="AJ583">
        <v>6442915.8499999996</v>
      </c>
      <c r="AK583">
        <v>2738506.31</v>
      </c>
      <c r="AL583" s="206"/>
    </row>
    <row r="584" spans="2:38" x14ac:dyDescent="0.25">
      <c r="B584" s="160" t="s">
        <v>687</v>
      </c>
      <c r="C584" s="108" t="s">
        <v>686</v>
      </c>
      <c r="D584" s="108" t="s">
        <v>3664</v>
      </c>
      <c r="E584" s="108" t="s">
        <v>3665</v>
      </c>
      <c r="F584" s="108" t="s">
        <v>3666</v>
      </c>
      <c r="G584" s="160" t="s">
        <v>167</v>
      </c>
      <c r="H584" s="109">
        <v>1</v>
      </c>
      <c r="I584" s="109">
        <v>1</v>
      </c>
      <c r="J584" s="109">
        <v>1</v>
      </c>
      <c r="K584" s="109">
        <v>3</v>
      </c>
      <c r="L584">
        <v>282508</v>
      </c>
      <c r="M584">
        <v>282508</v>
      </c>
      <c r="N584">
        <v>1613650</v>
      </c>
      <c r="O584">
        <v>1613650</v>
      </c>
      <c r="P584">
        <v>3263948</v>
      </c>
      <c r="Q584">
        <v>0</v>
      </c>
      <c r="R584">
        <v>26166</v>
      </c>
      <c r="S584">
        <v>26166</v>
      </c>
      <c r="T584">
        <v>253681</v>
      </c>
      <c r="U584">
        <v>10650.62</v>
      </c>
      <c r="V584">
        <v>181201</v>
      </c>
      <c r="W584">
        <v>0</v>
      </c>
      <c r="X584">
        <v>36240</v>
      </c>
      <c r="Y584">
        <v>609.25</v>
      </c>
      <c r="Z584">
        <v>36240</v>
      </c>
      <c r="AA584">
        <v>10041.370000000001</v>
      </c>
      <c r="AB584">
        <v>0</v>
      </c>
      <c r="AC584">
        <v>0</v>
      </c>
      <c r="AD584">
        <v>78</v>
      </c>
      <c r="AE584">
        <v>78</v>
      </c>
      <c r="AF584">
        <v>78</v>
      </c>
      <c r="AG584">
        <v>77</v>
      </c>
      <c r="AH584">
        <v>130</v>
      </c>
      <c r="AI584">
        <v>130</v>
      </c>
      <c r="AJ584">
        <v>652789.6</v>
      </c>
      <c r="AK584">
        <v>0</v>
      </c>
      <c r="AL584" s="206"/>
    </row>
    <row r="585" spans="2:38" x14ac:dyDescent="0.25">
      <c r="B585" s="160" t="s">
        <v>637</v>
      </c>
      <c r="C585" s="108" t="s">
        <v>636</v>
      </c>
      <c r="D585" s="108" t="s">
        <v>3667</v>
      </c>
      <c r="E585" s="108" t="s">
        <v>3668</v>
      </c>
      <c r="F585" s="108" t="s">
        <v>3669</v>
      </c>
      <c r="G585" s="160" t="s">
        <v>167</v>
      </c>
      <c r="H585" s="109">
        <v>1</v>
      </c>
      <c r="I585" s="109">
        <v>1</v>
      </c>
      <c r="J585" s="109">
        <v>1</v>
      </c>
      <c r="K585" s="109">
        <v>3</v>
      </c>
      <c r="L585">
        <v>211092</v>
      </c>
      <c r="M585">
        <v>211092</v>
      </c>
      <c r="N585">
        <v>938187</v>
      </c>
      <c r="O585">
        <v>259093.08</v>
      </c>
      <c r="P585">
        <v>1897681</v>
      </c>
      <c r="Q585">
        <v>456401.55</v>
      </c>
      <c r="R585">
        <v>26016</v>
      </c>
      <c r="S585">
        <v>26016</v>
      </c>
      <c r="T585">
        <v>174193</v>
      </c>
      <c r="U585">
        <v>46603.46</v>
      </c>
      <c r="V585">
        <v>105352</v>
      </c>
      <c r="W585">
        <v>10148.799999999999</v>
      </c>
      <c r="X585">
        <v>21070</v>
      </c>
      <c r="Y585">
        <v>9753.66</v>
      </c>
      <c r="Z585">
        <v>21070</v>
      </c>
      <c r="AA585">
        <v>0</v>
      </c>
      <c r="AB585">
        <v>26701</v>
      </c>
      <c r="AC585">
        <v>26701</v>
      </c>
      <c r="AD585">
        <v>76.5</v>
      </c>
      <c r="AE585">
        <v>78.5</v>
      </c>
      <c r="AF585">
        <v>78.5</v>
      </c>
      <c r="AG585">
        <v>74</v>
      </c>
      <c r="AH585">
        <v>75</v>
      </c>
      <c r="AI585">
        <v>78</v>
      </c>
      <c r="AJ585">
        <v>460529.26</v>
      </c>
      <c r="AK585">
        <v>0</v>
      </c>
      <c r="AL585" s="206"/>
    </row>
    <row r="586" spans="2:38" x14ac:dyDescent="0.25">
      <c r="B586" s="160" t="s">
        <v>1319</v>
      </c>
      <c r="C586" s="108" t="s">
        <v>1318</v>
      </c>
      <c r="D586" s="108" t="s">
        <v>3670</v>
      </c>
      <c r="E586" s="108" t="s">
        <v>3671</v>
      </c>
      <c r="F586" s="108" t="s">
        <v>3672</v>
      </c>
      <c r="G586" s="160" t="s">
        <v>167</v>
      </c>
      <c r="H586" s="109">
        <v>1</v>
      </c>
      <c r="I586" s="109">
        <v>1</v>
      </c>
      <c r="J586" s="109">
        <v>1</v>
      </c>
      <c r="K586" s="109">
        <v>3</v>
      </c>
      <c r="L586">
        <v>377648</v>
      </c>
      <c r="M586">
        <v>377648</v>
      </c>
      <c r="N586">
        <v>1816153</v>
      </c>
      <c r="O586">
        <v>929501.08</v>
      </c>
      <c r="P586">
        <v>3673551</v>
      </c>
      <c r="Q586">
        <v>965432.42</v>
      </c>
      <c r="R586">
        <v>92207</v>
      </c>
      <c r="S586">
        <v>92207</v>
      </c>
      <c r="T586">
        <v>339610</v>
      </c>
      <c r="U586">
        <v>9415.7000000000007</v>
      </c>
      <c r="V586">
        <v>203940</v>
      </c>
      <c r="W586">
        <v>5250</v>
      </c>
      <c r="X586">
        <v>40788</v>
      </c>
      <c r="Y586">
        <v>0</v>
      </c>
      <c r="Z586">
        <v>40788</v>
      </c>
      <c r="AA586">
        <v>0</v>
      </c>
      <c r="AB586">
        <v>54094</v>
      </c>
      <c r="AC586">
        <v>4165.7</v>
      </c>
      <c r="AD586">
        <v>279.10000000000002</v>
      </c>
      <c r="AE586">
        <v>282.89999999999998</v>
      </c>
      <c r="AF586">
        <v>282.89999999999998</v>
      </c>
      <c r="AG586">
        <v>280</v>
      </c>
      <c r="AH586">
        <v>272.5</v>
      </c>
      <c r="AI586">
        <v>264.75</v>
      </c>
      <c r="AJ586">
        <v>734711</v>
      </c>
      <c r="AK586">
        <v>5250</v>
      </c>
      <c r="AL586" s="206"/>
    </row>
    <row r="587" spans="2:38" x14ac:dyDescent="0.25">
      <c r="B587" s="160" t="s">
        <v>1321</v>
      </c>
      <c r="C587" s="108" t="s">
        <v>1320</v>
      </c>
      <c r="D587" s="108" t="s">
        <v>3673</v>
      </c>
      <c r="E587" s="108" t="s">
        <v>3674</v>
      </c>
      <c r="F587" s="108" t="s">
        <v>3675</v>
      </c>
      <c r="G587" s="160" t="s">
        <v>167</v>
      </c>
      <c r="H587" s="109">
        <v>1</v>
      </c>
      <c r="I587" s="109">
        <v>1</v>
      </c>
      <c r="J587" s="109">
        <v>1</v>
      </c>
      <c r="K587" s="109">
        <v>3</v>
      </c>
      <c r="L587">
        <v>1084349</v>
      </c>
      <c r="M587">
        <v>1084349</v>
      </c>
      <c r="N587">
        <v>4819332</v>
      </c>
      <c r="O587">
        <v>3054443.66</v>
      </c>
      <c r="P587">
        <v>9748114</v>
      </c>
      <c r="Q587">
        <v>14073</v>
      </c>
      <c r="R587">
        <v>105217</v>
      </c>
      <c r="S587">
        <v>102141</v>
      </c>
      <c r="T587">
        <v>312322</v>
      </c>
      <c r="U587">
        <v>47714</v>
      </c>
      <c r="V587">
        <v>0</v>
      </c>
      <c r="W587">
        <v>0</v>
      </c>
      <c r="X587">
        <v>108235</v>
      </c>
      <c r="Y587">
        <v>0</v>
      </c>
      <c r="Z587">
        <v>108235</v>
      </c>
      <c r="AA587">
        <v>0</v>
      </c>
      <c r="AB587">
        <v>95852</v>
      </c>
      <c r="AC587">
        <v>47714</v>
      </c>
      <c r="AD587">
        <v>265.2</v>
      </c>
      <c r="AE587">
        <v>273.2</v>
      </c>
      <c r="AF587">
        <v>273.2</v>
      </c>
      <c r="AG587">
        <v>271.60000000000002</v>
      </c>
      <c r="AH587">
        <v>275.60000000000002</v>
      </c>
      <c r="AI587">
        <v>278.10000000000002</v>
      </c>
      <c r="AJ587">
        <v>1949623</v>
      </c>
      <c r="AK587">
        <v>0</v>
      </c>
      <c r="AL587" s="206"/>
    </row>
    <row r="588" spans="2:38" x14ac:dyDescent="0.25">
      <c r="B588" s="160" t="s">
        <v>1658</v>
      </c>
      <c r="C588" s="108" t="s">
        <v>1657</v>
      </c>
      <c r="D588" s="108" t="s">
        <v>3676</v>
      </c>
      <c r="E588" s="108" t="s">
        <v>3677</v>
      </c>
      <c r="F588" s="108" t="s">
        <v>3678</v>
      </c>
      <c r="G588" s="160" t="s">
        <v>167</v>
      </c>
      <c r="H588" s="109">
        <v>1</v>
      </c>
      <c r="I588" s="109">
        <v>1</v>
      </c>
      <c r="J588" s="109">
        <v>1</v>
      </c>
      <c r="K588" s="109">
        <v>3</v>
      </c>
      <c r="L588">
        <v>615442</v>
      </c>
      <c r="M588">
        <v>586306.4</v>
      </c>
      <c r="N588">
        <v>2728760</v>
      </c>
      <c r="O588">
        <v>1221845.69</v>
      </c>
      <c r="P588">
        <v>5519491</v>
      </c>
      <c r="Q588">
        <v>434301.23</v>
      </c>
      <c r="R588">
        <v>67998</v>
      </c>
      <c r="S588">
        <v>67998</v>
      </c>
      <c r="T588">
        <v>491660</v>
      </c>
      <c r="U588">
        <v>100665.01</v>
      </c>
      <c r="V588">
        <v>306421</v>
      </c>
      <c r="W588">
        <v>14500</v>
      </c>
      <c r="X588">
        <v>61284</v>
      </c>
      <c r="Y588">
        <v>50051.01</v>
      </c>
      <c r="Z588">
        <v>61284</v>
      </c>
      <c r="AA588">
        <v>24064</v>
      </c>
      <c r="AB588">
        <v>62671</v>
      </c>
      <c r="AC588">
        <v>12050</v>
      </c>
      <c r="AD588">
        <v>204</v>
      </c>
      <c r="AE588">
        <v>204</v>
      </c>
      <c r="AF588">
        <v>204</v>
      </c>
      <c r="AG588">
        <v>183</v>
      </c>
      <c r="AH588">
        <v>185</v>
      </c>
      <c r="AI588">
        <v>204</v>
      </c>
      <c r="AJ588">
        <v>1103900.01</v>
      </c>
      <c r="AK588">
        <v>417660.89</v>
      </c>
      <c r="AL588" s="206"/>
    </row>
    <row r="589" spans="2:38" x14ac:dyDescent="0.25">
      <c r="B589" s="160" t="s">
        <v>957</v>
      </c>
      <c r="C589" s="108" t="s">
        <v>956</v>
      </c>
      <c r="D589" s="108" t="s">
        <v>3679</v>
      </c>
      <c r="E589" s="108" t="s">
        <v>3680</v>
      </c>
      <c r="F589" s="108" t="s">
        <v>3681</v>
      </c>
      <c r="G589" s="160" t="s">
        <v>161</v>
      </c>
      <c r="H589" s="109">
        <v>1</v>
      </c>
      <c r="I589" s="109">
        <v>1</v>
      </c>
      <c r="J589" s="109">
        <v>1</v>
      </c>
      <c r="K589" s="109">
        <v>3</v>
      </c>
      <c r="L589">
        <v>131616</v>
      </c>
      <c r="M589">
        <v>131616</v>
      </c>
      <c r="N589">
        <v>628304</v>
      </c>
      <c r="O589">
        <v>431761.41</v>
      </c>
      <c r="P589">
        <v>1270876</v>
      </c>
      <c r="Q589">
        <v>0</v>
      </c>
      <c r="R589">
        <v>0</v>
      </c>
      <c r="S589">
        <v>0</v>
      </c>
      <c r="T589">
        <v>98775</v>
      </c>
      <c r="U589">
        <v>39355.199999999997</v>
      </c>
      <c r="V589">
        <v>70553</v>
      </c>
      <c r="W589">
        <v>11133.2</v>
      </c>
      <c r="X589">
        <v>14111</v>
      </c>
      <c r="Y589">
        <v>14111</v>
      </c>
      <c r="Z589">
        <v>14111</v>
      </c>
      <c r="AA589">
        <v>14111</v>
      </c>
      <c r="AB589">
        <v>0</v>
      </c>
      <c r="AC589">
        <v>0</v>
      </c>
      <c r="AD589">
        <v>20</v>
      </c>
      <c r="AE589">
        <v>19</v>
      </c>
      <c r="AF589">
        <v>19</v>
      </c>
      <c r="AG589">
        <v>19</v>
      </c>
      <c r="AH589">
        <v>41</v>
      </c>
      <c r="AI589">
        <v>38</v>
      </c>
      <c r="AJ589">
        <v>381263</v>
      </c>
      <c r="AK589">
        <v>0</v>
      </c>
      <c r="AL589" s="206"/>
    </row>
    <row r="590" spans="2:38" x14ac:dyDescent="0.25">
      <c r="B590" s="160" t="s">
        <v>1483</v>
      </c>
      <c r="C590" s="108" t="s">
        <v>1482</v>
      </c>
      <c r="D590" s="108" t="s">
        <v>4353</v>
      </c>
      <c r="E590" s="108" t="s">
        <v>3682</v>
      </c>
      <c r="F590" s="108" t="s">
        <v>3683</v>
      </c>
      <c r="G590" s="160" t="s">
        <v>161</v>
      </c>
      <c r="H590" s="109">
        <v>1</v>
      </c>
      <c r="I590" s="109">
        <v>1</v>
      </c>
      <c r="J590" s="109">
        <v>1</v>
      </c>
      <c r="K590" s="109">
        <v>3</v>
      </c>
      <c r="L590">
        <v>442716</v>
      </c>
      <c r="M590">
        <v>442716</v>
      </c>
      <c r="N590">
        <v>2156880</v>
      </c>
      <c r="O590">
        <v>1494094.3</v>
      </c>
      <c r="P590">
        <v>4362743</v>
      </c>
      <c r="Q590">
        <v>0</v>
      </c>
      <c r="R590">
        <v>0</v>
      </c>
      <c r="S590">
        <v>0</v>
      </c>
      <c r="T590">
        <v>339082</v>
      </c>
      <c r="U590">
        <v>0</v>
      </c>
      <c r="V590">
        <v>242202</v>
      </c>
      <c r="W590">
        <v>0</v>
      </c>
      <c r="X590">
        <v>48440</v>
      </c>
      <c r="Y590">
        <v>0</v>
      </c>
      <c r="Z590">
        <v>48440</v>
      </c>
      <c r="AA590">
        <v>0</v>
      </c>
      <c r="AB590">
        <v>0</v>
      </c>
      <c r="AC590">
        <v>0</v>
      </c>
      <c r="AD590">
        <v>43.7</v>
      </c>
      <c r="AE590">
        <v>47.5</v>
      </c>
      <c r="AF590">
        <v>47.5</v>
      </c>
      <c r="AG590">
        <v>51.5</v>
      </c>
      <c r="AH590">
        <v>61.5</v>
      </c>
      <c r="AI590">
        <v>57.5</v>
      </c>
      <c r="AJ590">
        <v>1025443.64</v>
      </c>
      <c r="AK590">
        <v>0</v>
      </c>
      <c r="AL590" s="206"/>
    </row>
    <row r="591" spans="2:38" x14ac:dyDescent="0.25">
      <c r="B591" s="160" t="s">
        <v>1732</v>
      </c>
      <c r="C591" s="108" t="s">
        <v>1731</v>
      </c>
      <c r="D591" s="108" t="s">
        <v>3684</v>
      </c>
      <c r="E591" s="108" t="s">
        <v>4354</v>
      </c>
      <c r="F591" s="108" t="s">
        <v>3685</v>
      </c>
      <c r="G591" s="160" t="s">
        <v>1720</v>
      </c>
      <c r="H591" s="109"/>
      <c r="I591" s="109"/>
      <c r="J591" s="109">
        <v>1</v>
      </c>
      <c r="K591" s="109">
        <v>1</v>
      </c>
      <c r="L591">
        <v>0</v>
      </c>
      <c r="M591">
        <v>0</v>
      </c>
      <c r="N591">
        <v>0</v>
      </c>
      <c r="O591">
        <v>0</v>
      </c>
      <c r="P591">
        <v>0</v>
      </c>
      <c r="Q591">
        <v>0</v>
      </c>
      <c r="R591">
        <v>0</v>
      </c>
      <c r="S591">
        <v>0</v>
      </c>
      <c r="T591">
        <v>219647</v>
      </c>
      <c r="U591">
        <v>0</v>
      </c>
      <c r="V591">
        <v>0</v>
      </c>
      <c r="W591">
        <v>0</v>
      </c>
      <c r="X591">
        <v>0</v>
      </c>
      <c r="Y591">
        <v>0</v>
      </c>
      <c r="Z591">
        <v>0</v>
      </c>
      <c r="AA591">
        <v>0</v>
      </c>
      <c r="AB591">
        <v>219647</v>
      </c>
      <c r="AC591">
        <v>0</v>
      </c>
      <c r="AD591">
        <v>0</v>
      </c>
      <c r="AE591">
        <v>0</v>
      </c>
      <c r="AF591">
        <v>0</v>
      </c>
      <c r="AG591">
        <v>0</v>
      </c>
      <c r="AH591">
        <v>0</v>
      </c>
      <c r="AI591">
        <v>0</v>
      </c>
      <c r="AJ591">
        <v>0</v>
      </c>
      <c r="AK591">
        <v>0</v>
      </c>
      <c r="AL591" s="206"/>
    </row>
    <row r="592" spans="2:38" x14ac:dyDescent="0.25">
      <c r="B592" s="160" t="s">
        <v>1803</v>
      </c>
      <c r="C592" s="108" t="s">
        <v>1802</v>
      </c>
      <c r="D592" s="108" t="s">
        <v>3684</v>
      </c>
      <c r="E592" s="108" t="s">
        <v>4354</v>
      </c>
      <c r="F592" s="108" t="s">
        <v>3685</v>
      </c>
      <c r="G592" s="160" t="s">
        <v>1720</v>
      </c>
      <c r="H592" s="109"/>
      <c r="I592" s="109"/>
      <c r="J592" s="109">
        <v>1</v>
      </c>
      <c r="K592" s="109">
        <v>1</v>
      </c>
      <c r="L592">
        <v>0</v>
      </c>
      <c r="M592">
        <v>0</v>
      </c>
      <c r="N592">
        <v>0</v>
      </c>
      <c r="O592">
        <v>0</v>
      </c>
      <c r="P592">
        <v>0</v>
      </c>
      <c r="Q592">
        <v>0</v>
      </c>
      <c r="R592">
        <v>0</v>
      </c>
      <c r="S592">
        <v>0</v>
      </c>
      <c r="T592">
        <v>33407</v>
      </c>
      <c r="U592">
        <v>0</v>
      </c>
      <c r="V592">
        <v>0</v>
      </c>
      <c r="W592">
        <v>0</v>
      </c>
      <c r="X592">
        <v>0</v>
      </c>
      <c r="Y592">
        <v>0</v>
      </c>
      <c r="Z592">
        <v>0</v>
      </c>
      <c r="AA592">
        <v>0</v>
      </c>
      <c r="AB592">
        <v>33407</v>
      </c>
      <c r="AC592">
        <v>0</v>
      </c>
      <c r="AD592">
        <v>0</v>
      </c>
      <c r="AE592">
        <v>0</v>
      </c>
      <c r="AF592">
        <v>0</v>
      </c>
      <c r="AG592">
        <v>0</v>
      </c>
      <c r="AH592">
        <v>0</v>
      </c>
      <c r="AI592">
        <v>0</v>
      </c>
      <c r="AJ592">
        <v>0</v>
      </c>
      <c r="AK592">
        <v>0</v>
      </c>
      <c r="AL592" s="206"/>
    </row>
    <row r="593" spans="2:38" x14ac:dyDescent="0.25">
      <c r="B593" s="160" t="s">
        <v>1684</v>
      </c>
      <c r="C593" s="108" t="s">
        <v>1683</v>
      </c>
      <c r="D593" s="108" t="s">
        <v>3686</v>
      </c>
      <c r="E593" s="108" t="s">
        <v>3687</v>
      </c>
      <c r="F593" s="108" t="s">
        <v>3688</v>
      </c>
      <c r="G593" s="160" t="s">
        <v>161</v>
      </c>
      <c r="H593" s="109">
        <v>1</v>
      </c>
      <c r="I593" s="109">
        <v>1</v>
      </c>
      <c r="J593" s="109">
        <v>1</v>
      </c>
      <c r="K593" s="109">
        <v>3</v>
      </c>
      <c r="L593">
        <v>297939</v>
      </c>
      <c r="M593">
        <v>297939</v>
      </c>
      <c r="N593">
        <v>1337988</v>
      </c>
      <c r="O593">
        <v>849115.71</v>
      </c>
      <c r="P593">
        <v>2706363</v>
      </c>
      <c r="Q593">
        <v>496338.99</v>
      </c>
      <c r="R593">
        <v>0</v>
      </c>
      <c r="S593">
        <v>0</v>
      </c>
      <c r="T593">
        <v>307050</v>
      </c>
      <c r="U593">
        <v>96705</v>
      </c>
      <c r="V593">
        <v>150247</v>
      </c>
      <c r="W593">
        <v>0</v>
      </c>
      <c r="X593">
        <v>30049</v>
      </c>
      <c r="Y593">
        <v>0</v>
      </c>
      <c r="Z593">
        <v>30049</v>
      </c>
      <c r="AA593">
        <v>0</v>
      </c>
      <c r="AB593">
        <v>96705</v>
      </c>
      <c r="AC593">
        <v>96705</v>
      </c>
      <c r="AD593">
        <v>86.21</v>
      </c>
      <c r="AE593">
        <v>92.89</v>
      </c>
      <c r="AF593">
        <v>92.89</v>
      </c>
      <c r="AG593">
        <v>91.86</v>
      </c>
      <c r="AH593">
        <v>93.67</v>
      </c>
      <c r="AI593">
        <v>75.69</v>
      </c>
      <c r="AJ593">
        <v>541272.6</v>
      </c>
      <c r="AK593">
        <v>96705</v>
      </c>
      <c r="AL593" s="206"/>
    </row>
    <row r="594" spans="2:38" x14ac:dyDescent="0.25">
      <c r="B594" s="160" t="s">
        <v>260</v>
      </c>
      <c r="C594" s="108" t="s">
        <v>259</v>
      </c>
      <c r="D594" s="108" t="s">
        <v>3689</v>
      </c>
      <c r="E594" s="108" t="s">
        <v>3690</v>
      </c>
      <c r="F594" s="108" t="s">
        <v>3691</v>
      </c>
      <c r="G594" s="160" t="s">
        <v>161</v>
      </c>
      <c r="H594" s="109">
        <v>1</v>
      </c>
      <c r="I594" s="109">
        <v>1</v>
      </c>
      <c r="J594" s="109">
        <v>1</v>
      </c>
      <c r="K594" s="109">
        <v>3</v>
      </c>
      <c r="L594">
        <v>104202</v>
      </c>
      <c r="M594">
        <v>104202</v>
      </c>
      <c r="N594">
        <v>486426</v>
      </c>
      <c r="O594">
        <v>486426</v>
      </c>
      <c r="P594">
        <v>983899</v>
      </c>
      <c r="Q594">
        <v>125609.03</v>
      </c>
      <c r="R594">
        <v>0</v>
      </c>
      <c r="S594">
        <v>0</v>
      </c>
      <c r="T594">
        <v>76471</v>
      </c>
      <c r="U594">
        <v>0</v>
      </c>
      <c r="V594">
        <v>54623</v>
      </c>
      <c r="W594">
        <v>0</v>
      </c>
      <c r="X594">
        <v>10924</v>
      </c>
      <c r="Y594">
        <v>0</v>
      </c>
      <c r="Z594">
        <v>10924</v>
      </c>
      <c r="AA594">
        <v>0</v>
      </c>
      <c r="AB594">
        <v>0</v>
      </c>
      <c r="AC594">
        <v>0</v>
      </c>
      <c r="AD594">
        <v>34.47</v>
      </c>
      <c r="AE594">
        <v>37.81</v>
      </c>
      <c r="AF594">
        <v>37.81</v>
      </c>
      <c r="AG594">
        <v>36.76</v>
      </c>
      <c r="AH594">
        <v>35.19</v>
      </c>
      <c r="AI594">
        <v>35.869999999999997</v>
      </c>
      <c r="AJ594">
        <v>196779.8</v>
      </c>
      <c r="AK594">
        <v>0</v>
      </c>
      <c r="AL594" s="206"/>
    </row>
    <row r="595" spans="2:38" x14ac:dyDescent="0.25">
      <c r="B595" s="160" t="s">
        <v>310</v>
      </c>
      <c r="C595" s="108" t="s">
        <v>309</v>
      </c>
      <c r="D595" s="108" t="s">
        <v>3692</v>
      </c>
      <c r="E595" s="108" t="s">
        <v>3693</v>
      </c>
      <c r="F595" s="108" t="s">
        <v>3694</v>
      </c>
      <c r="G595" s="160" t="s">
        <v>161</v>
      </c>
      <c r="H595" s="109">
        <v>1</v>
      </c>
      <c r="I595" s="109">
        <v>1</v>
      </c>
      <c r="J595" s="109">
        <v>1</v>
      </c>
      <c r="K595" s="109">
        <v>3</v>
      </c>
      <c r="L595">
        <v>115568</v>
      </c>
      <c r="M595">
        <v>115568</v>
      </c>
      <c r="N595">
        <v>513636</v>
      </c>
      <c r="O595">
        <v>254225.35</v>
      </c>
      <c r="P595">
        <v>1038938</v>
      </c>
      <c r="Q595">
        <v>314540.52</v>
      </c>
      <c r="R595">
        <v>0</v>
      </c>
      <c r="S595">
        <v>0</v>
      </c>
      <c r="T595">
        <v>80749</v>
      </c>
      <c r="U595">
        <v>0</v>
      </c>
      <c r="V595">
        <v>57677</v>
      </c>
      <c r="W595">
        <v>0</v>
      </c>
      <c r="X595">
        <v>11536</v>
      </c>
      <c r="Y595">
        <v>0</v>
      </c>
      <c r="Z595">
        <v>11536</v>
      </c>
      <c r="AA595">
        <v>0</v>
      </c>
      <c r="AB595">
        <v>0</v>
      </c>
      <c r="AC595">
        <v>0</v>
      </c>
      <c r="AD595">
        <v>30.43</v>
      </c>
      <c r="AE595">
        <v>36.07</v>
      </c>
      <c r="AF595">
        <v>36.07</v>
      </c>
      <c r="AG595">
        <v>31.51</v>
      </c>
      <c r="AH595">
        <v>32.590000000000003</v>
      </c>
      <c r="AI595">
        <v>26.11</v>
      </c>
      <c r="AJ595">
        <v>207787.6</v>
      </c>
      <c r="AK595">
        <v>0</v>
      </c>
      <c r="AL595" s="206"/>
    </row>
    <row r="596" spans="2:38" x14ac:dyDescent="0.25">
      <c r="B596" s="160" t="s">
        <v>254</v>
      </c>
      <c r="C596" s="108" t="s">
        <v>253</v>
      </c>
      <c r="D596" s="108" t="s">
        <v>3695</v>
      </c>
      <c r="E596" s="108" t="s">
        <v>3696</v>
      </c>
      <c r="F596" s="108" t="s">
        <v>3697</v>
      </c>
      <c r="G596" s="160" t="s">
        <v>161</v>
      </c>
      <c r="H596" s="109">
        <v>1</v>
      </c>
      <c r="I596" s="109">
        <v>1</v>
      </c>
      <c r="J596" s="109">
        <v>1</v>
      </c>
      <c r="K596" s="109">
        <v>3</v>
      </c>
      <c r="L596">
        <v>215212</v>
      </c>
      <c r="M596">
        <v>215212</v>
      </c>
      <c r="N596">
        <v>996424</v>
      </c>
      <c r="O596">
        <v>645527.16</v>
      </c>
      <c r="P596">
        <v>2015477</v>
      </c>
      <c r="Q596">
        <v>266746.52</v>
      </c>
      <c r="R596">
        <v>0</v>
      </c>
      <c r="S596">
        <v>0</v>
      </c>
      <c r="T596">
        <v>56646</v>
      </c>
      <c r="U596">
        <v>0</v>
      </c>
      <c r="V596">
        <v>11890</v>
      </c>
      <c r="W596">
        <v>0</v>
      </c>
      <c r="X596">
        <v>22378</v>
      </c>
      <c r="Y596">
        <v>0</v>
      </c>
      <c r="Z596">
        <v>22378</v>
      </c>
      <c r="AA596">
        <v>0</v>
      </c>
      <c r="AB596">
        <v>0</v>
      </c>
      <c r="AC596">
        <v>0</v>
      </c>
      <c r="AD596">
        <v>62.18</v>
      </c>
      <c r="AE596">
        <v>80.02</v>
      </c>
      <c r="AF596">
        <v>80.02</v>
      </c>
      <c r="AG596">
        <v>70.83</v>
      </c>
      <c r="AH596">
        <v>65.77</v>
      </c>
      <c r="AI596">
        <v>78</v>
      </c>
      <c r="AJ596">
        <v>403095.4</v>
      </c>
      <c r="AK596">
        <v>0</v>
      </c>
      <c r="AL596" s="206"/>
    </row>
    <row r="597" spans="2:38" x14ac:dyDescent="0.25">
      <c r="B597" s="160" t="s">
        <v>256</v>
      </c>
      <c r="C597" s="108" t="s">
        <v>255</v>
      </c>
      <c r="D597" s="108" t="s">
        <v>3698</v>
      </c>
      <c r="E597" s="108" t="s">
        <v>3699</v>
      </c>
      <c r="F597" s="108" t="s">
        <v>3700</v>
      </c>
      <c r="G597" s="160" t="s">
        <v>161</v>
      </c>
      <c r="H597" s="109">
        <v>1</v>
      </c>
      <c r="I597" s="109">
        <v>1</v>
      </c>
      <c r="J597" s="109">
        <v>1</v>
      </c>
      <c r="K597" s="109">
        <v>3</v>
      </c>
      <c r="L597">
        <v>197133</v>
      </c>
      <c r="M597">
        <v>197133</v>
      </c>
      <c r="N597">
        <v>858188</v>
      </c>
      <c r="O597">
        <v>462921.7</v>
      </c>
      <c r="P597">
        <v>1735866</v>
      </c>
      <c r="Q597">
        <v>30697.5</v>
      </c>
      <c r="R597">
        <v>0</v>
      </c>
      <c r="S597">
        <v>0</v>
      </c>
      <c r="T597">
        <v>134917</v>
      </c>
      <c r="U597">
        <v>0</v>
      </c>
      <c r="V597">
        <v>96369</v>
      </c>
      <c r="W597">
        <v>0</v>
      </c>
      <c r="X597">
        <v>19274</v>
      </c>
      <c r="Y597">
        <v>0</v>
      </c>
      <c r="Z597">
        <v>19274</v>
      </c>
      <c r="AA597">
        <v>0</v>
      </c>
      <c r="AB597">
        <v>0</v>
      </c>
      <c r="AC597">
        <v>0</v>
      </c>
      <c r="AD597">
        <v>34.35</v>
      </c>
      <c r="AE597">
        <v>38.4</v>
      </c>
      <c r="AF597">
        <v>38.4</v>
      </c>
      <c r="AG597">
        <v>36.590000000000003</v>
      </c>
      <c r="AH597">
        <v>30.89</v>
      </c>
      <c r="AI597">
        <v>30.86</v>
      </c>
      <c r="AJ597">
        <v>347173.2</v>
      </c>
      <c r="AK597">
        <v>0</v>
      </c>
      <c r="AL597" s="206"/>
    </row>
    <row r="598" spans="2:38" x14ac:dyDescent="0.25">
      <c r="B598" s="160" t="s">
        <v>258</v>
      </c>
      <c r="C598" s="108" t="s">
        <v>257</v>
      </c>
      <c r="D598" s="108" t="s">
        <v>3701</v>
      </c>
      <c r="E598" s="108" t="s">
        <v>3702</v>
      </c>
      <c r="F598" s="108" t="s">
        <v>3703</v>
      </c>
      <c r="G598" s="160" t="s">
        <v>161</v>
      </c>
      <c r="H598" s="109">
        <v>1</v>
      </c>
      <c r="I598" s="109">
        <v>1</v>
      </c>
      <c r="J598" s="109">
        <v>1</v>
      </c>
      <c r="K598" s="109">
        <v>3</v>
      </c>
      <c r="L598">
        <v>308070</v>
      </c>
      <c r="M598">
        <v>308070</v>
      </c>
      <c r="N598">
        <v>1682370</v>
      </c>
      <c r="O598">
        <v>1088339.22</v>
      </c>
      <c r="P598">
        <v>3402947</v>
      </c>
      <c r="Q598">
        <v>281115.52000000002</v>
      </c>
      <c r="R598">
        <v>0</v>
      </c>
      <c r="S598">
        <v>0</v>
      </c>
      <c r="T598">
        <v>264485</v>
      </c>
      <c r="U598">
        <v>0</v>
      </c>
      <c r="V598">
        <v>188917</v>
      </c>
      <c r="W598">
        <v>0</v>
      </c>
      <c r="X598">
        <v>37784</v>
      </c>
      <c r="Y598">
        <v>0</v>
      </c>
      <c r="Z598">
        <v>37784</v>
      </c>
      <c r="AA598">
        <v>0</v>
      </c>
      <c r="AB598">
        <v>0</v>
      </c>
      <c r="AC598">
        <v>0</v>
      </c>
      <c r="AD598">
        <v>75.150000000000006</v>
      </c>
      <c r="AE598">
        <v>82.73</v>
      </c>
      <c r="AF598">
        <v>82.73</v>
      </c>
      <c r="AG598">
        <v>81.84</v>
      </c>
      <c r="AH598">
        <v>82.98</v>
      </c>
      <c r="AI598">
        <v>76.44</v>
      </c>
      <c r="AJ598">
        <v>680589.4</v>
      </c>
      <c r="AK598">
        <v>0</v>
      </c>
      <c r="AL598" s="206"/>
    </row>
    <row r="599" spans="2:38" x14ac:dyDescent="0.25">
      <c r="B599" s="160" t="s">
        <v>340</v>
      </c>
      <c r="C599" s="108" t="s">
        <v>339</v>
      </c>
      <c r="D599" s="108" t="s">
        <v>3704</v>
      </c>
      <c r="E599" s="108" t="s">
        <v>3705</v>
      </c>
      <c r="F599" s="108" t="s">
        <v>3706</v>
      </c>
      <c r="G599" s="160" t="s">
        <v>161</v>
      </c>
      <c r="H599" s="109">
        <v>1</v>
      </c>
      <c r="I599" s="109">
        <v>1</v>
      </c>
      <c r="J599" s="109">
        <v>1</v>
      </c>
      <c r="K599" s="109">
        <v>3</v>
      </c>
      <c r="L599">
        <v>160412</v>
      </c>
      <c r="M599">
        <v>160412</v>
      </c>
      <c r="N599">
        <v>712942</v>
      </c>
      <c r="O599">
        <v>562029</v>
      </c>
      <c r="P599">
        <v>1442075</v>
      </c>
      <c r="Q599">
        <v>160858.59</v>
      </c>
      <c r="R599">
        <v>0</v>
      </c>
      <c r="S599">
        <v>0</v>
      </c>
      <c r="T599">
        <v>112082</v>
      </c>
      <c r="U599">
        <v>0</v>
      </c>
      <c r="V599">
        <v>80058</v>
      </c>
      <c r="W599">
        <v>0</v>
      </c>
      <c r="X599">
        <v>16012</v>
      </c>
      <c r="Y599">
        <v>0</v>
      </c>
      <c r="Z599">
        <v>16012</v>
      </c>
      <c r="AA599">
        <v>0</v>
      </c>
      <c r="AB599">
        <v>0</v>
      </c>
      <c r="AC599">
        <v>0</v>
      </c>
      <c r="AD599">
        <v>34.630000000000003</v>
      </c>
      <c r="AE599">
        <v>35.07</v>
      </c>
      <c r="AF599">
        <v>35.07</v>
      </c>
      <c r="AG599">
        <v>38.770000000000003</v>
      </c>
      <c r="AH599">
        <v>36.42</v>
      </c>
      <c r="AI599">
        <v>34.44</v>
      </c>
      <c r="AJ599">
        <v>288415</v>
      </c>
      <c r="AK599">
        <v>0</v>
      </c>
      <c r="AL599" s="206"/>
    </row>
    <row r="600" spans="2:38" x14ac:dyDescent="0.25">
      <c r="B600" s="160" t="s">
        <v>304</v>
      </c>
      <c r="C600" s="108" t="s">
        <v>303</v>
      </c>
      <c r="D600" s="108" t="s">
        <v>3707</v>
      </c>
      <c r="E600" s="108" t="s">
        <v>3708</v>
      </c>
      <c r="F600" s="108" t="s">
        <v>3709</v>
      </c>
      <c r="G600" s="160" t="s">
        <v>161</v>
      </c>
      <c r="H600" s="109">
        <v>1</v>
      </c>
      <c r="I600" s="109">
        <v>1</v>
      </c>
      <c r="J600" s="109">
        <v>1</v>
      </c>
      <c r="K600" s="109">
        <v>3</v>
      </c>
      <c r="L600">
        <v>96531</v>
      </c>
      <c r="M600">
        <v>96531</v>
      </c>
      <c r="N600">
        <v>390594</v>
      </c>
      <c r="O600">
        <v>316465.31</v>
      </c>
      <c r="P600">
        <v>790059</v>
      </c>
      <c r="Q600">
        <v>202618.86</v>
      </c>
      <c r="R600">
        <v>0</v>
      </c>
      <c r="S600">
        <v>0</v>
      </c>
      <c r="T600">
        <v>61405</v>
      </c>
      <c r="U600">
        <v>0</v>
      </c>
      <c r="V600">
        <v>43861</v>
      </c>
      <c r="W600">
        <v>0</v>
      </c>
      <c r="X600">
        <v>8772</v>
      </c>
      <c r="Y600">
        <v>0</v>
      </c>
      <c r="Z600">
        <v>8772</v>
      </c>
      <c r="AA600">
        <v>0</v>
      </c>
      <c r="AB600">
        <v>0</v>
      </c>
      <c r="AC600">
        <v>0</v>
      </c>
      <c r="AD600">
        <v>35.67</v>
      </c>
      <c r="AE600">
        <v>29.74</v>
      </c>
      <c r="AF600">
        <v>29.74</v>
      </c>
      <c r="AG600">
        <v>27.85</v>
      </c>
      <c r="AH600">
        <v>30.27</v>
      </c>
      <c r="AI600">
        <v>25.44</v>
      </c>
      <c r="AJ600">
        <v>158011.79999999999</v>
      </c>
      <c r="AK600">
        <v>0</v>
      </c>
      <c r="AL600" s="206"/>
    </row>
    <row r="601" spans="2:38" x14ac:dyDescent="0.25">
      <c r="B601" s="160" t="s">
        <v>250</v>
      </c>
      <c r="C601" s="108" t="s">
        <v>249</v>
      </c>
      <c r="D601" s="108" t="s">
        <v>3710</v>
      </c>
      <c r="E601" s="108" t="s">
        <v>3711</v>
      </c>
      <c r="F601" s="108" t="s">
        <v>3712</v>
      </c>
      <c r="G601" s="160" t="s">
        <v>161</v>
      </c>
      <c r="H601" s="109">
        <v>1</v>
      </c>
      <c r="I601" s="109">
        <v>1</v>
      </c>
      <c r="J601" s="109">
        <v>1</v>
      </c>
      <c r="K601" s="109">
        <v>3</v>
      </c>
      <c r="L601">
        <v>68296</v>
      </c>
      <c r="M601">
        <v>68296</v>
      </c>
      <c r="N601">
        <v>326995</v>
      </c>
      <c r="O601">
        <v>269803.83</v>
      </c>
      <c r="P601">
        <v>661415</v>
      </c>
      <c r="Q601">
        <v>385722.74</v>
      </c>
      <c r="R601">
        <v>0</v>
      </c>
      <c r="S601">
        <v>0</v>
      </c>
      <c r="T601">
        <v>36720</v>
      </c>
      <c r="U601">
        <v>34408</v>
      </c>
      <c r="V601">
        <v>36720</v>
      </c>
      <c r="W601">
        <v>34408</v>
      </c>
      <c r="X601">
        <v>0</v>
      </c>
      <c r="Y601">
        <v>0</v>
      </c>
      <c r="Z601">
        <v>0</v>
      </c>
      <c r="AA601">
        <v>0</v>
      </c>
      <c r="AB601">
        <v>0</v>
      </c>
      <c r="AC601">
        <v>0</v>
      </c>
      <c r="AD601">
        <v>58.75</v>
      </c>
      <c r="AE601">
        <v>68.5</v>
      </c>
      <c r="AF601">
        <v>68.5</v>
      </c>
      <c r="AG601">
        <v>76.5</v>
      </c>
      <c r="AH601">
        <v>88.5</v>
      </c>
      <c r="AI601">
        <v>94.19</v>
      </c>
      <c r="AJ601">
        <v>132283</v>
      </c>
      <c r="AK601">
        <v>36411</v>
      </c>
      <c r="AL601" s="206"/>
    </row>
    <row r="602" spans="2:38" x14ac:dyDescent="0.25">
      <c r="B602" s="160" t="s">
        <v>523</v>
      </c>
      <c r="C602" s="108" t="s">
        <v>522</v>
      </c>
      <c r="D602" s="108" t="s">
        <v>3713</v>
      </c>
      <c r="E602" s="108" t="s">
        <v>3714</v>
      </c>
      <c r="F602" s="108" t="s">
        <v>3715</v>
      </c>
      <c r="G602" s="160" t="s">
        <v>167</v>
      </c>
      <c r="H602" s="109">
        <v>1</v>
      </c>
      <c r="I602" s="109">
        <v>1</v>
      </c>
      <c r="J602" s="109">
        <v>1</v>
      </c>
      <c r="K602" s="109">
        <v>3</v>
      </c>
      <c r="L602">
        <v>828070</v>
      </c>
      <c r="M602">
        <v>828070</v>
      </c>
      <c r="N602">
        <v>4415298</v>
      </c>
      <c r="O602">
        <v>2758620.78</v>
      </c>
      <c r="P602">
        <v>8930871</v>
      </c>
      <c r="Q602">
        <v>255000.75</v>
      </c>
      <c r="R602">
        <v>59782</v>
      </c>
      <c r="S602">
        <v>59782</v>
      </c>
      <c r="T602">
        <v>694129</v>
      </c>
      <c r="U602">
        <v>18000</v>
      </c>
      <c r="V602">
        <v>495807</v>
      </c>
      <c r="W602">
        <v>18000</v>
      </c>
      <c r="X602">
        <v>99161</v>
      </c>
      <c r="Y602">
        <v>0</v>
      </c>
      <c r="Z602">
        <v>99161</v>
      </c>
      <c r="AA602">
        <v>0</v>
      </c>
      <c r="AB602">
        <v>0</v>
      </c>
      <c r="AC602">
        <v>0</v>
      </c>
      <c r="AD602">
        <v>181</v>
      </c>
      <c r="AE602">
        <v>182</v>
      </c>
      <c r="AF602">
        <v>182</v>
      </c>
      <c r="AG602">
        <v>170</v>
      </c>
      <c r="AH602">
        <v>204.06</v>
      </c>
      <c r="AI602">
        <v>200.19</v>
      </c>
      <c r="AJ602">
        <v>2159090</v>
      </c>
      <c r="AK602">
        <v>89379.92</v>
      </c>
      <c r="AL602" s="206"/>
    </row>
    <row r="603" spans="2:38" x14ac:dyDescent="0.25">
      <c r="B603" s="160" t="s">
        <v>1640</v>
      </c>
      <c r="C603" s="108" t="s">
        <v>1639</v>
      </c>
      <c r="D603" s="108" t="s">
        <v>3716</v>
      </c>
      <c r="E603" s="108" t="s">
        <v>3717</v>
      </c>
      <c r="F603" s="108" t="s">
        <v>3718</v>
      </c>
      <c r="G603" s="160" t="s">
        <v>167</v>
      </c>
      <c r="H603" s="109">
        <v>1</v>
      </c>
      <c r="I603" s="109">
        <v>1</v>
      </c>
      <c r="J603" s="109">
        <v>1</v>
      </c>
      <c r="K603" s="109">
        <v>3</v>
      </c>
      <c r="L603">
        <v>316870</v>
      </c>
      <c r="M603">
        <v>316870</v>
      </c>
      <c r="N603">
        <v>1285175</v>
      </c>
      <c r="O603">
        <v>1254059.26</v>
      </c>
      <c r="P603">
        <v>2599538</v>
      </c>
      <c r="Q603">
        <v>166564.04</v>
      </c>
      <c r="R603">
        <v>21873</v>
      </c>
      <c r="S603">
        <v>21873</v>
      </c>
      <c r="T603">
        <v>202042</v>
      </c>
      <c r="U603">
        <v>57726</v>
      </c>
      <c r="V603">
        <v>144316</v>
      </c>
      <c r="W603">
        <v>0</v>
      </c>
      <c r="X603">
        <v>28863</v>
      </c>
      <c r="Y603">
        <v>28863</v>
      </c>
      <c r="Z603">
        <v>28863</v>
      </c>
      <c r="AA603">
        <v>28863</v>
      </c>
      <c r="AB603">
        <v>0</v>
      </c>
      <c r="AC603">
        <v>0</v>
      </c>
      <c r="AD603">
        <v>85.7</v>
      </c>
      <c r="AE603">
        <v>83.49</v>
      </c>
      <c r="AF603">
        <v>83.49</v>
      </c>
      <c r="AG603">
        <v>81.38</v>
      </c>
      <c r="AH603">
        <v>83.76</v>
      </c>
      <c r="AI603">
        <v>80.53</v>
      </c>
      <c r="AJ603">
        <v>1936312.85</v>
      </c>
      <c r="AK603">
        <v>33858.089999999997</v>
      </c>
      <c r="AL603" s="206"/>
    </row>
    <row r="604" spans="2:38" x14ac:dyDescent="0.25">
      <c r="B604" s="160" t="s">
        <v>338</v>
      </c>
      <c r="C604" s="108" t="s">
        <v>337</v>
      </c>
      <c r="D604" s="108" t="s">
        <v>3719</v>
      </c>
      <c r="E604" s="108" t="s">
        <v>3720</v>
      </c>
      <c r="F604" s="108" t="s">
        <v>3721</v>
      </c>
      <c r="G604" s="160" t="s">
        <v>167</v>
      </c>
      <c r="H604" s="109">
        <v>1</v>
      </c>
      <c r="I604" s="109">
        <v>1</v>
      </c>
      <c r="J604" s="109">
        <v>1</v>
      </c>
      <c r="K604" s="109">
        <v>3</v>
      </c>
      <c r="L604">
        <v>148828</v>
      </c>
      <c r="M604">
        <v>148828</v>
      </c>
      <c r="N604">
        <v>705182</v>
      </c>
      <c r="O604">
        <v>705182</v>
      </c>
      <c r="P604">
        <v>1426379</v>
      </c>
      <c r="Q604">
        <v>474899.34</v>
      </c>
      <c r="R604">
        <v>63202</v>
      </c>
      <c r="S604">
        <v>63202</v>
      </c>
      <c r="T604">
        <v>110861</v>
      </c>
      <c r="U604">
        <v>72047.63</v>
      </c>
      <c r="V604">
        <v>79187</v>
      </c>
      <c r="W604">
        <v>56210.63</v>
      </c>
      <c r="X604">
        <v>15837</v>
      </c>
      <c r="Y604">
        <v>15837</v>
      </c>
      <c r="Z604">
        <v>15837</v>
      </c>
      <c r="AA604">
        <v>0</v>
      </c>
      <c r="AB604">
        <v>0</v>
      </c>
      <c r="AC604">
        <v>0</v>
      </c>
      <c r="AD604">
        <v>184</v>
      </c>
      <c r="AE604">
        <v>183</v>
      </c>
      <c r="AF604">
        <v>183</v>
      </c>
      <c r="AG604">
        <v>200</v>
      </c>
      <c r="AH604">
        <v>196.75</v>
      </c>
      <c r="AI604">
        <v>195.2</v>
      </c>
      <c r="AJ604">
        <v>485000</v>
      </c>
      <c r="AK604">
        <v>108734.71</v>
      </c>
      <c r="AL604" s="206"/>
    </row>
    <row r="605" spans="2:38" x14ac:dyDescent="0.25">
      <c r="B605" s="160" t="s">
        <v>1279</v>
      </c>
      <c r="C605" s="108" t="s">
        <v>1278</v>
      </c>
      <c r="D605" s="108" t="s">
        <v>3722</v>
      </c>
      <c r="E605" s="108" t="s">
        <v>3723</v>
      </c>
      <c r="F605" s="108" t="s">
        <v>3724</v>
      </c>
      <c r="G605" s="160" t="s">
        <v>167</v>
      </c>
      <c r="H605" s="109">
        <v>1</v>
      </c>
      <c r="I605" s="109">
        <v>1</v>
      </c>
      <c r="J605" s="109">
        <v>1</v>
      </c>
      <c r="K605" s="109">
        <v>3</v>
      </c>
      <c r="L605">
        <v>395323</v>
      </c>
      <c r="M605">
        <v>395323</v>
      </c>
      <c r="N605">
        <v>1728694</v>
      </c>
      <c r="O605">
        <v>567169.6</v>
      </c>
      <c r="P605">
        <v>3496647</v>
      </c>
      <c r="Q605">
        <v>1497273.24</v>
      </c>
      <c r="R605">
        <v>150618</v>
      </c>
      <c r="S605">
        <v>150618</v>
      </c>
      <c r="T605">
        <v>271768</v>
      </c>
      <c r="U605">
        <v>6629.41</v>
      </c>
      <c r="V605">
        <v>194120</v>
      </c>
      <c r="W605">
        <v>1791.61</v>
      </c>
      <c r="X605">
        <v>38824</v>
      </c>
      <c r="Y605">
        <v>0</v>
      </c>
      <c r="Z605">
        <v>38824</v>
      </c>
      <c r="AA605">
        <v>4837.8</v>
      </c>
      <c r="AB605">
        <v>0</v>
      </c>
      <c r="AC605">
        <v>0</v>
      </c>
      <c r="AD605">
        <v>361.41</v>
      </c>
      <c r="AE605">
        <v>367.95</v>
      </c>
      <c r="AF605">
        <v>367.95</v>
      </c>
      <c r="AG605">
        <v>360.95</v>
      </c>
      <c r="AH605">
        <v>356.24</v>
      </c>
      <c r="AI605">
        <v>365.5</v>
      </c>
      <c r="AJ605">
        <v>698832</v>
      </c>
      <c r="AK605">
        <v>529266.97</v>
      </c>
      <c r="AL605" s="206"/>
    </row>
    <row r="606" spans="2:38" x14ac:dyDescent="0.25">
      <c r="B606" s="160" t="s">
        <v>1409</v>
      </c>
      <c r="C606" s="108" t="s">
        <v>1408</v>
      </c>
      <c r="D606" s="108" t="s">
        <v>3725</v>
      </c>
      <c r="E606" s="108" t="s">
        <v>3726</v>
      </c>
      <c r="F606" s="108" t="s">
        <v>3727</v>
      </c>
      <c r="G606" s="160" t="s">
        <v>167</v>
      </c>
      <c r="H606" s="109">
        <v>1</v>
      </c>
      <c r="I606" s="109">
        <v>1</v>
      </c>
      <c r="J606" s="109">
        <v>1</v>
      </c>
      <c r="K606" s="109">
        <v>3</v>
      </c>
      <c r="L606">
        <v>327420</v>
      </c>
      <c r="M606">
        <v>327420</v>
      </c>
      <c r="N606">
        <v>1830271</v>
      </c>
      <c r="O606">
        <v>1830271</v>
      </c>
      <c r="P606">
        <v>3702108</v>
      </c>
      <c r="Q606">
        <v>1803499.73</v>
      </c>
      <c r="R606">
        <v>105269</v>
      </c>
      <c r="S606">
        <v>105269</v>
      </c>
      <c r="T606">
        <v>287737</v>
      </c>
      <c r="U606">
        <v>87220.3</v>
      </c>
      <c r="V606">
        <v>205527</v>
      </c>
      <c r="W606">
        <v>46115.3</v>
      </c>
      <c r="X606">
        <v>41105</v>
      </c>
      <c r="Y606">
        <v>0</v>
      </c>
      <c r="Z606">
        <v>41105</v>
      </c>
      <c r="AA606">
        <v>41105</v>
      </c>
      <c r="AB606">
        <v>0</v>
      </c>
      <c r="AC606">
        <v>0</v>
      </c>
      <c r="AD606">
        <v>336.85</v>
      </c>
      <c r="AE606">
        <v>344.03</v>
      </c>
      <c r="AF606">
        <v>344.03</v>
      </c>
      <c r="AG606">
        <v>353.05</v>
      </c>
      <c r="AH606">
        <v>370.6</v>
      </c>
      <c r="AI606">
        <v>379.13</v>
      </c>
      <c r="AJ606">
        <v>914690</v>
      </c>
      <c r="AK606">
        <v>87220.3</v>
      </c>
      <c r="AL606" s="206"/>
    </row>
    <row r="607" spans="2:38" x14ac:dyDescent="0.25">
      <c r="B607" s="160" t="s">
        <v>971</v>
      </c>
      <c r="C607" s="108" t="s">
        <v>970</v>
      </c>
      <c r="D607" s="108" t="s">
        <v>3728</v>
      </c>
      <c r="E607" s="108" t="s">
        <v>3729</v>
      </c>
      <c r="F607" s="108" t="s">
        <v>3730</v>
      </c>
      <c r="G607" s="160" t="s">
        <v>161</v>
      </c>
      <c r="H607" s="109">
        <v>1</v>
      </c>
      <c r="I607" s="109">
        <v>1</v>
      </c>
      <c r="J607" s="109">
        <v>1</v>
      </c>
      <c r="K607" s="109">
        <v>3</v>
      </c>
      <c r="L607">
        <v>728580</v>
      </c>
      <c r="M607">
        <v>728580</v>
      </c>
      <c r="N607">
        <v>10863449</v>
      </c>
      <c r="O607">
        <v>9277769.6199999992</v>
      </c>
      <c r="P607">
        <v>21973613</v>
      </c>
      <c r="Q607">
        <v>0</v>
      </c>
      <c r="R607">
        <v>0</v>
      </c>
      <c r="S607">
        <v>0</v>
      </c>
      <c r="T607">
        <v>1707844</v>
      </c>
      <c r="U607">
        <v>278841.84999999998</v>
      </c>
      <c r="V607">
        <v>1219888</v>
      </c>
      <c r="W607">
        <v>278841.84999999998</v>
      </c>
      <c r="X607">
        <v>243978</v>
      </c>
      <c r="Y607">
        <v>0</v>
      </c>
      <c r="Z607">
        <v>243978</v>
      </c>
      <c r="AA607">
        <v>0</v>
      </c>
      <c r="AB607">
        <v>0</v>
      </c>
      <c r="AC607">
        <v>0</v>
      </c>
      <c r="AD607">
        <v>165</v>
      </c>
      <c r="AE607">
        <v>263</v>
      </c>
      <c r="AF607">
        <v>263</v>
      </c>
      <c r="AG607">
        <v>424</v>
      </c>
      <c r="AH607">
        <v>726</v>
      </c>
      <c r="AI607">
        <v>851</v>
      </c>
      <c r="AJ607">
        <v>15080947.85</v>
      </c>
      <c r="AK607">
        <v>0</v>
      </c>
      <c r="AL607" s="206"/>
    </row>
    <row r="608" spans="2:38" x14ac:dyDescent="0.25">
      <c r="B608" s="160" t="s">
        <v>909</v>
      </c>
      <c r="C608" s="108" t="s">
        <v>908</v>
      </c>
      <c r="D608" s="108" t="s">
        <v>3731</v>
      </c>
      <c r="E608" s="108" t="s">
        <v>3732</v>
      </c>
      <c r="F608" s="108" t="s">
        <v>3733</v>
      </c>
      <c r="G608" s="160" t="s">
        <v>174</v>
      </c>
      <c r="H608" s="109"/>
      <c r="I608" s="109"/>
      <c r="J608" s="109">
        <v>1</v>
      </c>
      <c r="K608" s="109">
        <v>1</v>
      </c>
      <c r="L608">
        <v>0</v>
      </c>
      <c r="M608">
        <v>0</v>
      </c>
      <c r="N608">
        <v>0</v>
      </c>
      <c r="O608">
        <v>0</v>
      </c>
      <c r="P608">
        <v>0</v>
      </c>
      <c r="Q608">
        <v>0</v>
      </c>
      <c r="R608">
        <v>0</v>
      </c>
      <c r="S608">
        <v>0</v>
      </c>
      <c r="T608">
        <v>981490</v>
      </c>
      <c r="U608">
        <v>115585.01</v>
      </c>
      <c r="V608">
        <v>0</v>
      </c>
      <c r="W608">
        <v>0</v>
      </c>
      <c r="X608">
        <v>0</v>
      </c>
      <c r="Y608">
        <v>0</v>
      </c>
      <c r="Z608">
        <v>0</v>
      </c>
      <c r="AA608">
        <v>0</v>
      </c>
      <c r="AB608">
        <v>981490</v>
      </c>
      <c r="AC608">
        <v>115585.01</v>
      </c>
      <c r="AD608">
        <v>45</v>
      </c>
      <c r="AE608">
        <v>43</v>
      </c>
      <c r="AF608">
        <v>43</v>
      </c>
      <c r="AG608">
        <v>44</v>
      </c>
      <c r="AH608">
        <v>45</v>
      </c>
      <c r="AI608">
        <v>46</v>
      </c>
      <c r="AJ608">
        <v>0</v>
      </c>
      <c r="AK608">
        <v>0</v>
      </c>
      <c r="AL608" s="206"/>
    </row>
    <row r="609" spans="2:38" x14ac:dyDescent="0.25">
      <c r="B609" s="160" t="s">
        <v>907</v>
      </c>
      <c r="C609" s="108" t="s">
        <v>906</v>
      </c>
      <c r="D609" s="108" t="s">
        <v>3734</v>
      </c>
      <c r="E609" s="108" t="s">
        <v>3735</v>
      </c>
      <c r="F609" s="108" t="s">
        <v>3736</v>
      </c>
      <c r="G609" s="160" t="s">
        <v>167</v>
      </c>
      <c r="H609" s="109">
        <v>1</v>
      </c>
      <c r="I609" s="109">
        <v>1</v>
      </c>
      <c r="J609" s="109">
        <v>1</v>
      </c>
      <c r="K609" s="109">
        <v>3</v>
      </c>
      <c r="L609">
        <v>11638593</v>
      </c>
      <c r="M609">
        <v>10909161.77</v>
      </c>
      <c r="N609">
        <v>51727104</v>
      </c>
      <c r="O609">
        <v>20556389.280000001</v>
      </c>
      <c r="P609">
        <v>104628965</v>
      </c>
      <c r="Q609">
        <v>4443933.6500000004</v>
      </c>
      <c r="R609">
        <v>577256</v>
      </c>
      <c r="S609">
        <v>555673</v>
      </c>
      <c r="T609">
        <v>8752361</v>
      </c>
      <c r="U609">
        <v>313952.01</v>
      </c>
      <c r="V609">
        <v>5808587</v>
      </c>
      <c r="W609">
        <v>53305.55</v>
      </c>
      <c r="X609">
        <v>1161717</v>
      </c>
      <c r="Y609">
        <v>260646.46</v>
      </c>
      <c r="Z609">
        <v>1161717</v>
      </c>
      <c r="AA609">
        <v>0</v>
      </c>
      <c r="AB609">
        <v>620340</v>
      </c>
      <c r="AC609">
        <v>0</v>
      </c>
      <c r="AD609">
        <v>1294</v>
      </c>
      <c r="AE609">
        <v>1336</v>
      </c>
      <c r="AF609">
        <v>1336</v>
      </c>
      <c r="AG609">
        <v>1347</v>
      </c>
      <c r="AH609">
        <v>1330</v>
      </c>
      <c r="AI609">
        <v>1313</v>
      </c>
      <c r="AJ609">
        <v>20925793</v>
      </c>
      <c r="AK609">
        <v>2258336.23</v>
      </c>
      <c r="AL609" s="206"/>
    </row>
    <row r="610" spans="2:38" x14ac:dyDescent="0.25">
      <c r="B610" s="160" t="s">
        <v>807</v>
      </c>
      <c r="C610" s="108" t="s">
        <v>806</v>
      </c>
      <c r="D610" s="108" t="s">
        <v>3737</v>
      </c>
      <c r="E610" s="108" t="s">
        <v>3738</v>
      </c>
      <c r="F610" s="108" t="s">
        <v>3739</v>
      </c>
      <c r="G610" s="160" t="s">
        <v>167</v>
      </c>
      <c r="H610" s="109">
        <v>1</v>
      </c>
      <c r="I610" s="109">
        <v>1</v>
      </c>
      <c r="J610" s="109">
        <v>1</v>
      </c>
      <c r="K610" s="109">
        <v>3</v>
      </c>
      <c r="L610">
        <v>755799</v>
      </c>
      <c r="M610">
        <v>754350.92</v>
      </c>
      <c r="N610">
        <v>3499320</v>
      </c>
      <c r="O610">
        <v>3499320</v>
      </c>
      <c r="P610">
        <v>7078112</v>
      </c>
      <c r="Q610">
        <v>2621733.52</v>
      </c>
      <c r="R610">
        <v>161155</v>
      </c>
      <c r="S610">
        <v>161155</v>
      </c>
      <c r="T610">
        <v>632307</v>
      </c>
      <c r="U610">
        <v>123779.25</v>
      </c>
      <c r="V610">
        <v>392949</v>
      </c>
      <c r="W610">
        <v>31349</v>
      </c>
      <c r="X610">
        <v>78590</v>
      </c>
      <c r="Y610">
        <v>22419.43</v>
      </c>
      <c r="Z610">
        <v>78590</v>
      </c>
      <c r="AA610">
        <v>0</v>
      </c>
      <c r="AB610">
        <v>82178</v>
      </c>
      <c r="AC610">
        <v>70010.820000000007</v>
      </c>
      <c r="AD610">
        <v>410.69</v>
      </c>
      <c r="AE610">
        <v>413.84</v>
      </c>
      <c r="AF610">
        <v>413.84</v>
      </c>
      <c r="AG610">
        <v>408.86</v>
      </c>
      <c r="AH610">
        <v>418.69</v>
      </c>
      <c r="AI610">
        <v>415.3</v>
      </c>
      <c r="AJ610">
        <v>1949161.57</v>
      </c>
      <c r="AK610">
        <v>575288.52</v>
      </c>
      <c r="AL610" s="206"/>
    </row>
    <row r="611" spans="2:38" x14ac:dyDescent="0.25">
      <c r="B611" s="160" t="s">
        <v>509</v>
      </c>
      <c r="C611" s="108" t="s">
        <v>508</v>
      </c>
      <c r="D611" s="108" t="s">
        <v>3740</v>
      </c>
      <c r="E611" s="108" t="s">
        <v>3741</v>
      </c>
      <c r="F611" s="108" t="s">
        <v>4386</v>
      </c>
      <c r="G611" s="160" t="s">
        <v>167</v>
      </c>
      <c r="H611" s="109">
        <v>1</v>
      </c>
      <c r="I611" s="109">
        <v>1</v>
      </c>
      <c r="J611" s="109">
        <v>1</v>
      </c>
      <c r="K611" s="109">
        <v>3</v>
      </c>
      <c r="L611">
        <v>269024</v>
      </c>
      <c r="M611">
        <v>269024</v>
      </c>
      <c r="N611">
        <v>1029229</v>
      </c>
      <c r="O611">
        <v>568293.11</v>
      </c>
      <c r="P611">
        <v>2081833</v>
      </c>
      <c r="Q611">
        <v>367534.63</v>
      </c>
      <c r="R611">
        <v>34500</v>
      </c>
      <c r="S611">
        <v>10600</v>
      </c>
      <c r="T611">
        <v>161806</v>
      </c>
      <c r="U611">
        <v>27692.63</v>
      </c>
      <c r="V611">
        <v>115576</v>
      </c>
      <c r="W611">
        <v>0</v>
      </c>
      <c r="X611">
        <v>23115</v>
      </c>
      <c r="Y611">
        <v>22236</v>
      </c>
      <c r="Z611">
        <v>23115</v>
      </c>
      <c r="AA611">
        <v>5456.63</v>
      </c>
      <c r="AB611">
        <v>0</v>
      </c>
      <c r="AC611">
        <v>0</v>
      </c>
      <c r="AD611">
        <v>87.6</v>
      </c>
      <c r="AE611">
        <v>86.6</v>
      </c>
      <c r="AF611">
        <v>86.6</v>
      </c>
      <c r="AG611">
        <v>82.5</v>
      </c>
      <c r="AH611">
        <v>82.5</v>
      </c>
      <c r="AI611">
        <v>88.78</v>
      </c>
      <c r="AJ611">
        <v>420000</v>
      </c>
      <c r="AK611">
        <v>26726.19</v>
      </c>
      <c r="AL611" s="206"/>
    </row>
    <row r="612" spans="2:38" x14ac:dyDescent="0.25">
      <c r="B612" s="160" t="s">
        <v>1361</v>
      </c>
      <c r="C612" s="108" t="s">
        <v>1360</v>
      </c>
      <c r="D612" s="108" t="s">
        <v>3742</v>
      </c>
      <c r="E612" s="108" t="s">
        <v>3743</v>
      </c>
      <c r="F612" s="108" t="s">
        <v>3744</v>
      </c>
      <c r="G612" s="160" t="s">
        <v>161</v>
      </c>
      <c r="H612" s="109">
        <v>1</v>
      </c>
      <c r="I612" s="109">
        <v>1</v>
      </c>
      <c r="J612" s="109">
        <v>1</v>
      </c>
      <c r="K612" s="109">
        <v>3</v>
      </c>
      <c r="L612">
        <v>120707</v>
      </c>
      <c r="M612">
        <v>115363.92</v>
      </c>
      <c r="N612">
        <v>701710</v>
      </c>
      <c r="O612">
        <v>530361.93000000005</v>
      </c>
      <c r="P612">
        <v>1419357</v>
      </c>
      <c r="Q612">
        <v>14038</v>
      </c>
      <c r="R612">
        <v>0</v>
      </c>
      <c r="S612">
        <v>0</v>
      </c>
      <c r="T612">
        <v>110315</v>
      </c>
      <c r="U612">
        <v>19891</v>
      </c>
      <c r="V612">
        <v>78797</v>
      </c>
      <c r="W612">
        <v>12091</v>
      </c>
      <c r="X612">
        <v>15759</v>
      </c>
      <c r="Y612">
        <v>0</v>
      </c>
      <c r="Z612">
        <v>15759</v>
      </c>
      <c r="AA612">
        <v>7800</v>
      </c>
      <c r="AB612">
        <v>0</v>
      </c>
      <c r="AC612">
        <v>0</v>
      </c>
      <c r="AD612">
        <v>114.15</v>
      </c>
      <c r="AE612">
        <v>113.8</v>
      </c>
      <c r="AF612">
        <v>113.8</v>
      </c>
      <c r="AG612">
        <v>119.05</v>
      </c>
      <c r="AH612">
        <v>121.5</v>
      </c>
      <c r="AI612">
        <v>126.9</v>
      </c>
      <c r="AJ612">
        <v>362668</v>
      </c>
      <c r="AK612">
        <v>0</v>
      </c>
      <c r="AL612" s="206"/>
    </row>
    <row r="613" spans="2:38" x14ac:dyDescent="0.25">
      <c r="B613" s="160" t="s">
        <v>431</v>
      </c>
      <c r="C613" s="108" t="s">
        <v>430</v>
      </c>
      <c r="D613" s="108" t="s">
        <v>3745</v>
      </c>
      <c r="E613" s="108" t="s">
        <v>3746</v>
      </c>
      <c r="F613" s="108" t="s">
        <v>3747</v>
      </c>
      <c r="G613" s="160" t="s">
        <v>167</v>
      </c>
      <c r="H613" s="109">
        <v>1</v>
      </c>
      <c r="I613" s="109">
        <v>1</v>
      </c>
      <c r="J613" s="109">
        <v>1</v>
      </c>
      <c r="K613" s="109">
        <v>3</v>
      </c>
      <c r="L613">
        <v>413972</v>
      </c>
      <c r="M613">
        <v>413972</v>
      </c>
      <c r="N613">
        <v>1641490</v>
      </c>
      <c r="O613">
        <v>597885.48</v>
      </c>
      <c r="P613">
        <v>3401168</v>
      </c>
      <c r="Q613">
        <v>1722566.03</v>
      </c>
      <c r="R613">
        <v>29364</v>
      </c>
      <c r="S613">
        <v>29364</v>
      </c>
      <c r="T613">
        <v>264348</v>
      </c>
      <c r="U613">
        <v>115518.18</v>
      </c>
      <c r="V613">
        <v>98186</v>
      </c>
      <c r="W613">
        <v>54169.42</v>
      </c>
      <c r="X613">
        <v>37764</v>
      </c>
      <c r="Y613">
        <v>54082</v>
      </c>
      <c r="Z613">
        <v>37764</v>
      </c>
      <c r="AA613">
        <v>23584.76</v>
      </c>
      <c r="AB613">
        <v>90634</v>
      </c>
      <c r="AC613">
        <v>0</v>
      </c>
      <c r="AD613">
        <v>102.5</v>
      </c>
      <c r="AE613">
        <v>100.5</v>
      </c>
      <c r="AF613">
        <v>100.5</v>
      </c>
      <c r="AG613">
        <v>93.5</v>
      </c>
      <c r="AH613">
        <v>92</v>
      </c>
      <c r="AI613">
        <v>87</v>
      </c>
      <c r="AJ613">
        <v>680234</v>
      </c>
      <c r="AK613">
        <v>70823.259999999995</v>
      </c>
      <c r="AL613" s="206"/>
    </row>
    <row r="614" spans="2:38" x14ac:dyDescent="0.25">
      <c r="B614" s="160" t="s">
        <v>1439</v>
      </c>
      <c r="C614" s="108" t="s">
        <v>1438</v>
      </c>
      <c r="D614" s="108" t="s">
        <v>3748</v>
      </c>
      <c r="E614" s="108" t="s">
        <v>3749</v>
      </c>
      <c r="F614" s="108" t="s">
        <v>3750</v>
      </c>
      <c r="G614" s="160" t="s">
        <v>161</v>
      </c>
      <c r="H614" s="109">
        <v>1</v>
      </c>
      <c r="I614" s="109">
        <v>1</v>
      </c>
      <c r="J614" s="109">
        <v>1</v>
      </c>
      <c r="K614" s="109">
        <v>3</v>
      </c>
      <c r="L614">
        <v>336511</v>
      </c>
      <c r="M614">
        <v>336511</v>
      </c>
      <c r="N614">
        <v>1515643</v>
      </c>
      <c r="O614">
        <v>976541.47</v>
      </c>
      <c r="P614">
        <v>3065707</v>
      </c>
      <c r="Q614">
        <v>25516.09</v>
      </c>
      <c r="R614">
        <v>0</v>
      </c>
      <c r="S614">
        <v>0</v>
      </c>
      <c r="T614">
        <v>238275</v>
      </c>
      <c r="U614">
        <v>2700</v>
      </c>
      <c r="V614">
        <v>170197</v>
      </c>
      <c r="W614">
        <v>2700</v>
      </c>
      <c r="X614">
        <v>34039</v>
      </c>
      <c r="Y614">
        <v>0</v>
      </c>
      <c r="Z614">
        <v>34039</v>
      </c>
      <c r="AA614">
        <v>0</v>
      </c>
      <c r="AB614">
        <v>0</v>
      </c>
      <c r="AC614">
        <v>0</v>
      </c>
      <c r="AD614">
        <v>30</v>
      </c>
      <c r="AE614">
        <v>27</v>
      </c>
      <c r="AF614">
        <v>27</v>
      </c>
      <c r="AG614">
        <v>31</v>
      </c>
      <c r="AH614">
        <v>27</v>
      </c>
      <c r="AI614">
        <v>37</v>
      </c>
      <c r="AJ614">
        <v>613141.4</v>
      </c>
      <c r="AK614">
        <v>0</v>
      </c>
      <c r="AL614" s="206"/>
    </row>
    <row r="615" spans="2:38" x14ac:dyDescent="0.25">
      <c r="B615" s="160" t="s">
        <v>639</v>
      </c>
      <c r="C615" s="108" t="s">
        <v>638</v>
      </c>
      <c r="D615" s="108" t="s">
        <v>3751</v>
      </c>
      <c r="E615" s="108" t="s">
        <v>3752</v>
      </c>
      <c r="F615" s="108" t="s">
        <v>3753</v>
      </c>
      <c r="G615" s="160" t="s">
        <v>167</v>
      </c>
      <c r="H615" s="109">
        <v>1</v>
      </c>
      <c r="I615" s="109">
        <v>1</v>
      </c>
      <c r="J615" s="109">
        <v>1</v>
      </c>
      <c r="K615" s="109">
        <v>3</v>
      </c>
      <c r="L615">
        <v>229094</v>
      </c>
      <c r="M615">
        <v>228906.41</v>
      </c>
      <c r="N615">
        <v>992590</v>
      </c>
      <c r="O615">
        <v>980008.51</v>
      </c>
      <c r="P615">
        <v>2007723</v>
      </c>
      <c r="Q615">
        <v>856530.05</v>
      </c>
      <c r="R615">
        <v>41934</v>
      </c>
      <c r="S615">
        <v>41660.46</v>
      </c>
      <c r="T615">
        <v>156045</v>
      </c>
      <c r="U615">
        <v>97869</v>
      </c>
      <c r="V615">
        <v>111461</v>
      </c>
      <c r="W615">
        <v>75577</v>
      </c>
      <c r="X615">
        <v>22292</v>
      </c>
      <c r="Y615">
        <v>0</v>
      </c>
      <c r="Z615">
        <v>22292</v>
      </c>
      <c r="AA615">
        <v>22292</v>
      </c>
      <c r="AB615">
        <v>0</v>
      </c>
      <c r="AC615">
        <v>0</v>
      </c>
      <c r="AD615">
        <v>118</v>
      </c>
      <c r="AE615">
        <v>119</v>
      </c>
      <c r="AF615">
        <v>119</v>
      </c>
      <c r="AG615">
        <v>117</v>
      </c>
      <c r="AH615">
        <v>124</v>
      </c>
      <c r="AI615">
        <v>123.6</v>
      </c>
      <c r="AJ615">
        <v>422097.18</v>
      </c>
      <c r="AK615">
        <v>35499.230000000003</v>
      </c>
      <c r="AL615" s="206"/>
    </row>
    <row r="616" spans="2:38" x14ac:dyDescent="0.25">
      <c r="B616" s="160" t="s">
        <v>675</v>
      </c>
      <c r="C616" s="108" t="s">
        <v>674</v>
      </c>
      <c r="D616" s="108" t="s">
        <v>3754</v>
      </c>
      <c r="E616" s="108" t="s">
        <v>3755</v>
      </c>
      <c r="F616" s="108" t="s">
        <v>3756</v>
      </c>
      <c r="G616" s="160" t="s">
        <v>167</v>
      </c>
      <c r="H616" s="109">
        <v>1</v>
      </c>
      <c r="I616" s="109">
        <v>1</v>
      </c>
      <c r="J616" s="109">
        <v>1</v>
      </c>
      <c r="K616" s="109">
        <v>3</v>
      </c>
      <c r="L616">
        <v>148757</v>
      </c>
      <c r="M616">
        <v>148757</v>
      </c>
      <c r="N616">
        <v>661141</v>
      </c>
      <c r="O616">
        <v>0</v>
      </c>
      <c r="P616">
        <v>1337298</v>
      </c>
      <c r="Q616">
        <v>0</v>
      </c>
      <c r="R616">
        <v>23085</v>
      </c>
      <c r="S616">
        <v>14447.19</v>
      </c>
      <c r="T616">
        <v>103937</v>
      </c>
      <c r="U616">
        <v>0</v>
      </c>
      <c r="V616">
        <v>74241</v>
      </c>
      <c r="W616">
        <v>0</v>
      </c>
      <c r="X616">
        <v>14848</v>
      </c>
      <c r="Y616">
        <v>0</v>
      </c>
      <c r="Z616">
        <v>14848</v>
      </c>
      <c r="AA616">
        <v>0</v>
      </c>
      <c r="AB616">
        <v>0</v>
      </c>
      <c r="AC616">
        <v>0</v>
      </c>
      <c r="AD616">
        <v>72.87</v>
      </c>
      <c r="AE616">
        <v>71</v>
      </c>
      <c r="AF616">
        <v>71</v>
      </c>
      <c r="AG616">
        <v>74.989999999999995</v>
      </c>
      <c r="AH616">
        <v>74.739999999999995</v>
      </c>
      <c r="AI616">
        <v>74.73</v>
      </c>
      <c r="AJ616">
        <v>267460</v>
      </c>
      <c r="AK616">
        <v>0</v>
      </c>
      <c r="AL616" s="206"/>
    </row>
    <row r="617" spans="2:38" x14ac:dyDescent="0.25">
      <c r="B617" s="160" t="s">
        <v>1411</v>
      </c>
      <c r="C617" s="108" t="s">
        <v>1410</v>
      </c>
      <c r="D617" s="108" t="s">
        <v>3757</v>
      </c>
      <c r="E617" s="108" t="s">
        <v>3758</v>
      </c>
      <c r="F617" s="108" t="s">
        <v>3759</v>
      </c>
      <c r="G617" s="160" t="s">
        <v>167</v>
      </c>
      <c r="H617" s="109">
        <v>1</v>
      </c>
      <c r="I617" s="109">
        <v>1</v>
      </c>
      <c r="J617" s="109">
        <v>1</v>
      </c>
      <c r="K617" s="109">
        <v>3</v>
      </c>
      <c r="L617">
        <v>603682</v>
      </c>
      <c r="M617">
        <v>603682</v>
      </c>
      <c r="N617">
        <v>2663116</v>
      </c>
      <c r="O617">
        <v>1047059.65</v>
      </c>
      <c r="P617">
        <v>5386713</v>
      </c>
      <c r="Q617">
        <v>0</v>
      </c>
      <c r="R617">
        <v>166449</v>
      </c>
      <c r="S617">
        <v>166449</v>
      </c>
      <c r="T617">
        <v>418669</v>
      </c>
      <c r="U617">
        <v>0</v>
      </c>
      <c r="V617">
        <v>299049</v>
      </c>
      <c r="W617">
        <v>0</v>
      </c>
      <c r="X617">
        <v>59810</v>
      </c>
      <c r="Y617">
        <v>0</v>
      </c>
      <c r="Z617">
        <v>59810</v>
      </c>
      <c r="AA617">
        <v>0</v>
      </c>
      <c r="AB617">
        <v>0</v>
      </c>
      <c r="AC617">
        <v>0</v>
      </c>
      <c r="AD617">
        <v>468</v>
      </c>
      <c r="AE617">
        <v>481</v>
      </c>
      <c r="AF617">
        <v>481</v>
      </c>
      <c r="AG617">
        <v>479</v>
      </c>
      <c r="AH617">
        <v>465</v>
      </c>
      <c r="AI617">
        <v>479.1</v>
      </c>
      <c r="AJ617">
        <v>1680000</v>
      </c>
      <c r="AK617">
        <v>0</v>
      </c>
      <c r="AL617" s="206"/>
    </row>
    <row r="618" spans="2:38" x14ac:dyDescent="0.25">
      <c r="B618" s="160" t="s">
        <v>221</v>
      </c>
      <c r="C618" s="108" t="s">
        <v>220</v>
      </c>
      <c r="D618" s="108" t="s">
        <v>3760</v>
      </c>
      <c r="E618" s="108" t="s">
        <v>3761</v>
      </c>
      <c r="F618" s="108" t="s">
        <v>3762</v>
      </c>
      <c r="G618" s="160" t="s">
        <v>167</v>
      </c>
      <c r="H618" s="109">
        <v>1</v>
      </c>
      <c r="I618" s="109">
        <v>1</v>
      </c>
      <c r="J618" s="109">
        <v>1</v>
      </c>
      <c r="K618" s="109">
        <v>3</v>
      </c>
      <c r="L618">
        <v>549607</v>
      </c>
      <c r="M618">
        <v>549607</v>
      </c>
      <c r="N618">
        <v>2442698</v>
      </c>
      <c r="O618">
        <v>1929919.2</v>
      </c>
      <c r="P618">
        <v>4940872</v>
      </c>
      <c r="Q618">
        <v>1034981.86</v>
      </c>
      <c r="R618">
        <v>85070</v>
      </c>
      <c r="S618">
        <v>85070</v>
      </c>
      <c r="T618">
        <v>437697</v>
      </c>
      <c r="U618">
        <v>247350.65</v>
      </c>
      <c r="V618">
        <v>274298</v>
      </c>
      <c r="W618">
        <v>233564.99</v>
      </c>
      <c r="X618">
        <v>54860</v>
      </c>
      <c r="Y618">
        <v>0</v>
      </c>
      <c r="Z618">
        <v>54860</v>
      </c>
      <c r="AA618">
        <v>13785.66</v>
      </c>
      <c r="AB618">
        <v>53679</v>
      </c>
      <c r="AC618">
        <v>0</v>
      </c>
      <c r="AD618">
        <v>248</v>
      </c>
      <c r="AE618">
        <v>251</v>
      </c>
      <c r="AF618">
        <v>251</v>
      </c>
      <c r="AG618">
        <v>235</v>
      </c>
      <c r="AH618">
        <v>230.5</v>
      </c>
      <c r="AI618">
        <v>231.5</v>
      </c>
      <c r="AJ618">
        <v>2390444</v>
      </c>
      <c r="AK618">
        <v>247350.65</v>
      </c>
      <c r="AL618" s="206"/>
    </row>
    <row r="619" spans="2:38" x14ac:dyDescent="0.25">
      <c r="B619" s="160" t="s">
        <v>4522</v>
      </c>
      <c r="C619" s="108" t="s">
        <v>1628</v>
      </c>
      <c r="D619" s="108" t="s">
        <v>2221</v>
      </c>
      <c r="E619" s="108" t="s">
        <v>2222</v>
      </c>
      <c r="F619" s="108" t="s">
        <v>2223</v>
      </c>
      <c r="G619" s="160" t="s">
        <v>167</v>
      </c>
      <c r="H619" s="109">
        <v>1</v>
      </c>
      <c r="I619" s="109">
        <v>1</v>
      </c>
      <c r="J619" s="109">
        <v>1</v>
      </c>
      <c r="K619" s="109">
        <v>3</v>
      </c>
      <c r="L619">
        <v>346311</v>
      </c>
      <c r="M619">
        <v>346311</v>
      </c>
      <c r="N619">
        <v>1357520</v>
      </c>
      <c r="O619">
        <v>1357520</v>
      </c>
      <c r="P619">
        <v>2745871</v>
      </c>
      <c r="Q619">
        <v>2745871</v>
      </c>
      <c r="R619">
        <v>42956</v>
      </c>
      <c r="S619">
        <v>15043.63</v>
      </c>
      <c r="T619">
        <v>213416</v>
      </c>
      <c r="U619">
        <v>0</v>
      </c>
      <c r="V619">
        <v>152440</v>
      </c>
      <c r="W619">
        <v>0</v>
      </c>
      <c r="X619">
        <v>30488</v>
      </c>
      <c r="Y619">
        <v>0</v>
      </c>
      <c r="Z619">
        <v>30488</v>
      </c>
      <c r="AA619">
        <v>0</v>
      </c>
      <c r="AB619">
        <v>0</v>
      </c>
      <c r="AC619">
        <v>0</v>
      </c>
      <c r="AD619">
        <v>151</v>
      </c>
      <c r="AE619">
        <v>141.99</v>
      </c>
      <c r="AF619">
        <v>141.99</v>
      </c>
      <c r="AG619">
        <v>143</v>
      </c>
      <c r="AH619">
        <v>150.87</v>
      </c>
      <c r="AI619">
        <v>148</v>
      </c>
      <c r="AJ619">
        <v>0</v>
      </c>
      <c r="AK619">
        <v>40707.199999999997</v>
      </c>
      <c r="AL619" s="206"/>
    </row>
    <row r="620" spans="2:38" x14ac:dyDescent="0.25">
      <c r="B620" s="160" t="s">
        <v>1607</v>
      </c>
      <c r="C620" s="108" t="s">
        <v>1606</v>
      </c>
      <c r="D620" s="108" t="s">
        <v>3763</v>
      </c>
      <c r="E620" s="108" t="s">
        <v>3764</v>
      </c>
      <c r="F620" s="108" t="s">
        <v>3765</v>
      </c>
      <c r="G620" s="160" t="s">
        <v>167</v>
      </c>
      <c r="H620" s="109">
        <v>1</v>
      </c>
      <c r="I620" s="109">
        <v>1</v>
      </c>
      <c r="J620" s="109">
        <v>1</v>
      </c>
      <c r="K620" s="109">
        <v>3</v>
      </c>
      <c r="L620">
        <v>208025</v>
      </c>
      <c r="M620">
        <v>208025</v>
      </c>
      <c r="N620">
        <v>924557</v>
      </c>
      <c r="O620">
        <v>924557</v>
      </c>
      <c r="P620">
        <v>1870111</v>
      </c>
      <c r="Q620">
        <v>289620.12</v>
      </c>
      <c r="R620">
        <v>41317</v>
      </c>
      <c r="S620">
        <v>41317</v>
      </c>
      <c r="T620">
        <v>145349</v>
      </c>
      <c r="U620">
        <v>41862.9</v>
      </c>
      <c r="V620">
        <v>103821</v>
      </c>
      <c r="W620">
        <v>15496.42</v>
      </c>
      <c r="X620">
        <v>20764</v>
      </c>
      <c r="Y620">
        <v>5602.48</v>
      </c>
      <c r="Z620">
        <v>20764</v>
      </c>
      <c r="AA620">
        <v>20764</v>
      </c>
      <c r="AB620">
        <v>0</v>
      </c>
      <c r="AC620">
        <v>0</v>
      </c>
      <c r="AD620">
        <v>113.8</v>
      </c>
      <c r="AE620">
        <v>114.4</v>
      </c>
      <c r="AF620">
        <v>114.4</v>
      </c>
      <c r="AG620">
        <v>111.4</v>
      </c>
      <c r="AH620">
        <v>111.63</v>
      </c>
      <c r="AI620">
        <v>112.63</v>
      </c>
      <c r="AJ620">
        <v>374023</v>
      </c>
      <c r="AK620">
        <v>70308</v>
      </c>
      <c r="AL620" s="206"/>
    </row>
    <row r="621" spans="2:38" x14ac:dyDescent="0.25">
      <c r="B621" s="160" t="s">
        <v>1131</v>
      </c>
      <c r="C621" s="108" t="s">
        <v>1130</v>
      </c>
      <c r="D621" s="108" t="s">
        <v>3766</v>
      </c>
      <c r="E621" s="108" t="s">
        <v>3767</v>
      </c>
      <c r="F621" s="108" t="s">
        <v>3768</v>
      </c>
      <c r="G621" s="160" t="s">
        <v>167</v>
      </c>
      <c r="H621" s="109">
        <v>1</v>
      </c>
      <c r="I621" s="109">
        <v>1</v>
      </c>
      <c r="J621" s="109">
        <v>1</v>
      </c>
      <c r="K621" s="109">
        <v>3</v>
      </c>
      <c r="L621">
        <v>323316</v>
      </c>
      <c r="M621">
        <v>323316</v>
      </c>
      <c r="N621">
        <v>1827998</v>
      </c>
      <c r="O621">
        <v>919818.29</v>
      </c>
      <c r="P621">
        <v>3697510</v>
      </c>
      <c r="Q621">
        <v>692530.02</v>
      </c>
      <c r="R621">
        <v>48171</v>
      </c>
      <c r="S621">
        <v>48171</v>
      </c>
      <c r="T621">
        <v>287379</v>
      </c>
      <c r="U621">
        <v>81050.009999999995</v>
      </c>
      <c r="V621">
        <v>205271</v>
      </c>
      <c r="W621">
        <v>57882.94</v>
      </c>
      <c r="X621">
        <v>41054</v>
      </c>
      <c r="Y621">
        <v>13556.53</v>
      </c>
      <c r="Z621">
        <v>41054</v>
      </c>
      <c r="AA621">
        <v>9610.5400000000009</v>
      </c>
      <c r="AB621">
        <v>0</v>
      </c>
      <c r="AC621">
        <v>0</v>
      </c>
      <c r="AD621">
        <v>132.72</v>
      </c>
      <c r="AE621">
        <v>133</v>
      </c>
      <c r="AF621">
        <v>133</v>
      </c>
      <c r="AG621">
        <v>132</v>
      </c>
      <c r="AH621">
        <v>168.6</v>
      </c>
      <c r="AI621">
        <v>172.4</v>
      </c>
      <c r="AJ621">
        <v>744182</v>
      </c>
      <c r="AK621">
        <v>81050.009999999995</v>
      </c>
      <c r="AL621" s="206"/>
    </row>
    <row r="622" spans="2:38" x14ac:dyDescent="0.25">
      <c r="B622" s="160" t="s">
        <v>495</v>
      </c>
      <c r="C622" s="108" t="s">
        <v>494</v>
      </c>
      <c r="D622" s="108" t="s">
        <v>3769</v>
      </c>
      <c r="E622" s="108" t="s">
        <v>3770</v>
      </c>
      <c r="F622" s="108" t="s">
        <v>3771</v>
      </c>
      <c r="G622" s="160" t="s">
        <v>164</v>
      </c>
      <c r="H622" s="109"/>
      <c r="I622" s="109"/>
      <c r="J622" s="109">
        <v>1</v>
      </c>
      <c r="K622" s="109">
        <v>1</v>
      </c>
      <c r="L622">
        <v>0</v>
      </c>
      <c r="M622">
        <v>0</v>
      </c>
      <c r="N622">
        <v>0</v>
      </c>
      <c r="O622">
        <v>0</v>
      </c>
      <c r="P622">
        <v>0</v>
      </c>
      <c r="Q622">
        <v>0</v>
      </c>
      <c r="R622">
        <v>0</v>
      </c>
      <c r="S622">
        <v>0</v>
      </c>
      <c r="T622">
        <v>717857</v>
      </c>
      <c r="U622">
        <v>147728.63</v>
      </c>
      <c r="V622">
        <v>0</v>
      </c>
      <c r="W622">
        <v>0</v>
      </c>
      <c r="X622">
        <v>0</v>
      </c>
      <c r="Y622">
        <v>0</v>
      </c>
      <c r="Z622">
        <v>0</v>
      </c>
      <c r="AA622">
        <v>0</v>
      </c>
      <c r="AB622">
        <v>717857</v>
      </c>
      <c r="AC622">
        <v>147728.63</v>
      </c>
      <c r="AD622">
        <v>107.6</v>
      </c>
      <c r="AE622">
        <v>107</v>
      </c>
      <c r="AF622">
        <v>107</v>
      </c>
      <c r="AG622">
        <v>109</v>
      </c>
      <c r="AH622">
        <v>112</v>
      </c>
      <c r="AI622">
        <v>112</v>
      </c>
      <c r="AJ622">
        <v>0</v>
      </c>
      <c r="AK622">
        <v>0</v>
      </c>
      <c r="AL622" s="206"/>
    </row>
    <row r="623" spans="2:38" x14ac:dyDescent="0.25">
      <c r="B623" s="160" t="s">
        <v>342</v>
      </c>
      <c r="C623" s="108" t="s">
        <v>341</v>
      </c>
      <c r="D623" s="108" t="s">
        <v>3772</v>
      </c>
      <c r="E623" s="108" t="s">
        <v>3773</v>
      </c>
      <c r="F623" s="108" t="s">
        <v>4387</v>
      </c>
      <c r="G623" s="160" t="s">
        <v>167</v>
      </c>
      <c r="H623" s="109">
        <v>1</v>
      </c>
      <c r="I623" s="109">
        <v>1</v>
      </c>
      <c r="J623" s="109">
        <v>1</v>
      </c>
      <c r="K623" s="109">
        <v>3</v>
      </c>
      <c r="L623">
        <v>152143</v>
      </c>
      <c r="M623">
        <v>152143</v>
      </c>
      <c r="N623">
        <v>694299</v>
      </c>
      <c r="O623">
        <v>672037.29</v>
      </c>
      <c r="P623">
        <v>1404366</v>
      </c>
      <c r="Q623">
        <v>243671.39</v>
      </c>
      <c r="R623">
        <v>30239</v>
      </c>
      <c r="S623">
        <v>30239</v>
      </c>
      <c r="T623">
        <v>109150</v>
      </c>
      <c r="U623">
        <v>7796</v>
      </c>
      <c r="V623">
        <v>77964</v>
      </c>
      <c r="W623">
        <v>7796</v>
      </c>
      <c r="X623">
        <v>15593</v>
      </c>
      <c r="Y623">
        <v>0</v>
      </c>
      <c r="Z623">
        <v>15593</v>
      </c>
      <c r="AA623">
        <v>0</v>
      </c>
      <c r="AB623">
        <v>0</v>
      </c>
      <c r="AC623">
        <v>0</v>
      </c>
      <c r="AD623">
        <v>98</v>
      </c>
      <c r="AE623">
        <v>95</v>
      </c>
      <c r="AF623">
        <v>95</v>
      </c>
      <c r="AG623">
        <v>94</v>
      </c>
      <c r="AH623">
        <v>94</v>
      </c>
      <c r="AI623">
        <v>96</v>
      </c>
      <c r="AJ623">
        <v>488187.7</v>
      </c>
      <c r="AK623">
        <v>243671.39</v>
      </c>
      <c r="AL623" s="206"/>
    </row>
    <row r="624" spans="2:38" x14ac:dyDescent="0.25">
      <c r="B624" s="160" t="s">
        <v>463</v>
      </c>
      <c r="C624" s="108" t="s">
        <v>462</v>
      </c>
      <c r="D624" s="108" t="s">
        <v>3774</v>
      </c>
      <c r="E624" s="108" t="s">
        <v>3775</v>
      </c>
      <c r="F624" s="108" t="s">
        <v>3776</v>
      </c>
      <c r="G624" s="160" t="s">
        <v>161</v>
      </c>
      <c r="H624" s="109">
        <v>1</v>
      </c>
      <c r="I624" s="109">
        <v>1</v>
      </c>
      <c r="J624" s="109">
        <v>1</v>
      </c>
      <c r="K624" s="109">
        <v>3</v>
      </c>
      <c r="L624">
        <v>217494</v>
      </c>
      <c r="M624">
        <v>217494</v>
      </c>
      <c r="N624">
        <v>1162745</v>
      </c>
      <c r="O624">
        <v>567190.31999999995</v>
      </c>
      <c r="P624">
        <v>2351896</v>
      </c>
      <c r="Q624">
        <v>215808.92</v>
      </c>
      <c r="R624">
        <v>0</v>
      </c>
      <c r="S624">
        <v>0</v>
      </c>
      <c r="T624">
        <v>182795</v>
      </c>
      <c r="U624">
        <v>19008</v>
      </c>
      <c r="V624">
        <v>130567</v>
      </c>
      <c r="W624">
        <v>2400</v>
      </c>
      <c r="X624">
        <v>26114</v>
      </c>
      <c r="Y624">
        <v>9499</v>
      </c>
      <c r="Z624">
        <v>26114</v>
      </c>
      <c r="AA624">
        <v>7109</v>
      </c>
      <c r="AB624">
        <v>0</v>
      </c>
      <c r="AC624">
        <v>0</v>
      </c>
      <c r="AD624">
        <v>38.200000000000003</v>
      </c>
      <c r="AE624">
        <v>43</v>
      </c>
      <c r="AF624">
        <v>43</v>
      </c>
      <c r="AG624">
        <v>48.6</v>
      </c>
      <c r="AH624">
        <v>49</v>
      </c>
      <c r="AI624">
        <v>47</v>
      </c>
      <c r="AJ624">
        <v>470379.2</v>
      </c>
      <c r="AK624">
        <v>2400</v>
      </c>
      <c r="AL624" s="206"/>
    </row>
    <row r="625" spans="2:38" x14ac:dyDescent="0.25">
      <c r="B625" s="160" t="s">
        <v>1221</v>
      </c>
      <c r="C625" s="108" t="s">
        <v>1220</v>
      </c>
      <c r="D625" s="108" t="s">
        <v>3777</v>
      </c>
      <c r="E625" s="108" t="s">
        <v>3778</v>
      </c>
      <c r="F625" s="108" t="s">
        <v>3779</v>
      </c>
      <c r="G625" s="160" t="s">
        <v>161</v>
      </c>
      <c r="H625" s="109">
        <v>1</v>
      </c>
      <c r="I625" s="109">
        <v>1</v>
      </c>
      <c r="J625" s="109">
        <v>1</v>
      </c>
      <c r="K625" s="109">
        <v>3</v>
      </c>
      <c r="L625">
        <v>350379</v>
      </c>
      <c r="M625">
        <v>350379</v>
      </c>
      <c r="N625">
        <v>1557241</v>
      </c>
      <c r="O625">
        <v>408685.32</v>
      </c>
      <c r="P625">
        <v>3149847</v>
      </c>
      <c r="Q625">
        <v>673671.28</v>
      </c>
      <c r="R625">
        <v>0</v>
      </c>
      <c r="S625">
        <v>0</v>
      </c>
      <c r="T625">
        <v>244813</v>
      </c>
      <c r="U625">
        <v>29234.89</v>
      </c>
      <c r="V625">
        <v>174867</v>
      </c>
      <c r="W625">
        <v>1323.58</v>
      </c>
      <c r="X625">
        <v>34973</v>
      </c>
      <c r="Y625">
        <v>0</v>
      </c>
      <c r="Z625">
        <v>34973</v>
      </c>
      <c r="AA625">
        <v>27911.31</v>
      </c>
      <c r="AB625">
        <v>0</v>
      </c>
      <c r="AC625">
        <v>0</v>
      </c>
      <c r="AD625">
        <v>62</v>
      </c>
      <c r="AE625">
        <v>62</v>
      </c>
      <c r="AF625">
        <v>62</v>
      </c>
      <c r="AG625">
        <v>64.8</v>
      </c>
      <c r="AH625">
        <v>62</v>
      </c>
      <c r="AI625">
        <v>66</v>
      </c>
      <c r="AJ625">
        <v>846434</v>
      </c>
      <c r="AK625">
        <v>86314</v>
      </c>
      <c r="AL625" s="206"/>
    </row>
    <row r="626" spans="2:38" x14ac:dyDescent="0.25">
      <c r="B626" s="160" t="s">
        <v>1611</v>
      </c>
      <c r="C626" s="108" t="s">
        <v>1610</v>
      </c>
      <c r="D626" s="108" t="s">
        <v>3780</v>
      </c>
      <c r="E626" s="108" t="s">
        <v>3781</v>
      </c>
      <c r="F626" s="108" t="s">
        <v>3782</v>
      </c>
      <c r="G626" s="160" t="s">
        <v>167</v>
      </c>
      <c r="H626" s="109">
        <v>1</v>
      </c>
      <c r="I626" s="109">
        <v>1</v>
      </c>
      <c r="J626" s="109">
        <v>1</v>
      </c>
      <c r="K626" s="109">
        <v>3</v>
      </c>
      <c r="L626">
        <v>318152</v>
      </c>
      <c r="M626">
        <v>318152</v>
      </c>
      <c r="N626">
        <v>1392913</v>
      </c>
      <c r="O626">
        <v>575152.07999999996</v>
      </c>
      <c r="P626">
        <v>2817461</v>
      </c>
      <c r="Q626">
        <v>858208.28</v>
      </c>
      <c r="R626">
        <v>23057</v>
      </c>
      <c r="S626">
        <v>23057</v>
      </c>
      <c r="T626">
        <v>218979</v>
      </c>
      <c r="U626">
        <v>31087.200000000001</v>
      </c>
      <c r="V626">
        <v>156413</v>
      </c>
      <c r="W626">
        <v>11576.2</v>
      </c>
      <c r="X626">
        <v>31283</v>
      </c>
      <c r="Y626">
        <v>9511</v>
      </c>
      <c r="Z626">
        <v>31283</v>
      </c>
      <c r="AA626">
        <v>10000</v>
      </c>
      <c r="AB626">
        <v>0</v>
      </c>
      <c r="AC626">
        <v>0</v>
      </c>
      <c r="AD626">
        <v>76</v>
      </c>
      <c r="AE626">
        <v>81.31</v>
      </c>
      <c r="AF626">
        <v>81.31</v>
      </c>
      <c r="AG626">
        <v>85.7</v>
      </c>
      <c r="AH626">
        <v>132</v>
      </c>
      <c r="AI626">
        <v>138</v>
      </c>
      <c r="AJ626">
        <v>563492</v>
      </c>
      <c r="AK626">
        <v>31087.200000000001</v>
      </c>
      <c r="AL626" s="206"/>
    </row>
    <row r="627" spans="2:38" x14ac:dyDescent="0.25">
      <c r="B627" s="160" t="s">
        <v>653</v>
      </c>
      <c r="C627" s="108" t="s">
        <v>652</v>
      </c>
      <c r="D627" s="108" t="s">
        <v>3783</v>
      </c>
      <c r="E627" s="108" t="s">
        <v>3784</v>
      </c>
      <c r="F627" s="108" t="s">
        <v>3785</v>
      </c>
      <c r="G627" s="160" t="s">
        <v>167</v>
      </c>
      <c r="H627" s="109">
        <v>1</v>
      </c>
      <c r="I627" s="109">
        <v>1</v>
      </c>
      <c r="J627" s="109">
        <v>1</v>
      </c>
      <c r="K627" s="109">
        <v>3</v>
      </c>
      <c r="L627">
        <v>116403</v>
      </c>
      <c r="M627">
        <v>116403</v>
      </c>
      <c r="N627">
        <v>514325</v>
      </c>
      <c r="O627">
        <v>44000</v>
      </c>
      <c r="P627">
        <v>1040331</v>
      </c>
      <c r="Q627">
        <v>302700.39</v>
      </c>
      <c r="R627">
        <v>18047</v>
      </c>
      <c r="S627">
        <v>18047</v>
      </c>
      <c r="T627">
        <v>80858</v>
      </c>
      <c r="U627">
        <v>14898.5</v>
      </c>
      <c r="V627">
        <v>57756</v>
      </c>
      <c r="W627">
        <v>3347.5</v>
      </c>
      <c r="X627">
        <v>11551</v>
      </c>
      <c r="Y627">
        <v>11551</v>
      </c>
      <c r="Z627">
        <v>11551</v>
      </c>
      <c r="AA627">
        <v>0</v>
      </c>
      <c r="AB627">
        <v>0</v>
      </c>
      <c r="AC627">
        <v>0</v>
      </c>
      <c r="AD627">
        <v>63</v>
      </c>
      <c r="AE627">
        <v>62</v>
      </c>
      <c r="AF627">
        <v>62</v>
      </c>
      <c r="AG627">
        <v>63</v>
      </c>
      <c r="AH627">
        <v>100</v>
      </c>
      <c r="AI627">
        <v>100</v>
      </c>
      <c r="AJ627">
        <v>208066.2</v>
      </c>
      <c r="AK627">
        <v>120506.39</v>
      </c>
      <c r="AL627" s="206"/>
    </row>
    <row r="628" spans="2:38" x14ac:dyDescent="0.25">
      <c r="B628" s="160" t="s">
        <v>1413</v>
      </c>
      <c r="C628" s="108" t="s">
        <v>1412</v>
      </c>
      <c r="D628" s="108" t="s">
        <v>3786</v>
      </c>
      <c r="E628" s="108" t="s">
        <v>3787</v>
      </c>
      <c r="F628" s="108" t="s">
        <v>3788</v>
      </c>
      <c r="G628" s="160" t="s">
        <v>167</v>
      </c>
      <c r="H628" s="109">
        <v>1</v>
      </c>
      <c r="I628" s="109">
        <v>1</v>
      </c>
      <c r="J628" s="109">
        <v>1</v>
      </c>
      <c r="K628" s="109">
        <v>3</v>
      </c>
      <c r="L628">
        <v>128508</v>
      </c>
      <c r="M628">
        <v>128508</v>
      </c>
      <c r="N628">
        <v>491646</v>
      </c>
      <c r="O628">
        <v>303784.86</v>
      </c>
      <c r="P628">
        <v>994458</v>
      </c>
      <c r="Q628">
        <v>449129</v>
      </c>
      <c r="R628">
        <v>121010</v>
      </c>
      <c r="S628">
        <v>28790.48</v>
      </c>
      <c r="T628">
        <v>77293</v>
      </c>
      <c r="U628">
        <v>0</v>
      </c>
      <c r="V628">
        <v>55209</v>
      </c>
      <c r="W628">
        <v>0</v>
      </c>
      <c r="X628">
        <v>11042</v>
      </c>
      <c r="Y628">
        <v>0</v>
      </c>
      <c r="Z628">
        <v>11042</v>
      </c>
      <c r="AA628">
        <v>0</v>
      </c>
      <c r="AB628">
        <v>0</v>
      </c>
      <c r="AC628">
        <v>0</v>
      </c>
      <c r="AD628">
        <v>394.7</v>
      </c>
      <c r="AE628">
        <v>379.7</v>
      </c>
      <c r="AF628">
        <v>379.7</v>
      </c>
      <c r="AG628">
        <v>371.19</v>
      </c>
      <c r="AH628">
        <v>378.2</v>
      </c>
      <c r="AI628">
        <v>381</v>
      </c>
      <c r="AJ628">
        <v>326088</v>
      </c>
      <c r="AK628">
        <v>0</v>
      </c>
      <c r="AL628" s="206"/>
    </row>
    <row r="629" spans="2:38" x14ac:dyDescent="0.25">
      <c r="B629" s="160" t="s">
        <v>1760</v>
      </c>
      <c r="C629" s="108" t="s">
        <v>1759</v>
      </c>
      <c r="D629" s="108" t="s">
        <v>3789</v>
      </c>
      <c r="E629" s="108" t="s">
        <v>4363</v>
      </c>
      <c r="F629" s="108" t="s">
        <v>3790</v>
      </c>
      <c r="G629" s="160" t="s">
        <v>1720</v>
      </c>
      <c r="H629" s="109"/>
      <c r="I629" s="109"/>
      <c r="J629" s="109">
        <v>1</v>
      </c>
      <c r="K629" s="109">
        <v>1</v>
      </c>
      <c r="L629">
        <v>0</v>
      </c>
      <c r="M629">
        <v>0</v>
      </c>
      <c r="N629">
        <v>0</v>
      </c>
      <c r="O629">
        <v>0</v>
      </c>
      <c r="P629">
        <v>0</v>
      </c>
      <c r="Q629">
        <v>0</v>
      </c>
      <c r="R629">
        <v>0</v>
      </c>
      <c r="S629">
        <v>0</v>
      </c>
      <c r="T629">
        <v>31245</v>
      </c>
      <c r="U629">
        <v>0</v>
      </c>
      <c r="V629">
        <v>0</v>
      </c>
      <c r="W629">
        <v>0</v>
      </c>
      <c r="X629">
        <v>0</v>
      </c>
      <c r="Y629">
        <v>0</v>
      </c>
      <c r="Z629">
        <v>0</v>
      </c>
      <c r="AA629">
        <v>0</v>
      </c>
      <c r="AB629">
        <v>31245</v>
      </c>
      <c r="AC629">
        <v>0</v>
      </c>
      <c r="AD629">
        <v>15</v>
      </c>
      <c r="AE629">
        <v>15</v>
      </c>
      <c r="AF629">
        <v>15</v>
      </c>
      <c r="AG629">
        <v>15</v>
      </c>
      <c r="AH629">
        <v>17</v>
      </c>
      <c r="AI629">
        <v>19</v>
      </c>
      <c r="AJ629">
        <v>0</v>
      </c>
      <c r="AK629">
        <v>0</v>
      </c>
      <c r="AL629" s="206"/>
    </row>
    <row r="630" spans="2:38" x14ac:dyDescent="0.25">
      <c r="B630" s="160" t="s">
        <v>1427</v>
      </c>
      <c r="C630" s="108" t="s">
        <v>1426</v>
      </c>
      <c r="D630" s="108" t="s">
        <v>3791</v>
      </c>
      <c r="E630" s="108" t="s">
        <v>3792</v>
      </c>
      <c r="F630" s="108" t="s">
        <v>4388</v>
      </c>
      <c r="G630" s="160" t="s">
        <v>161</v>
      </c>
      <c r="H630" s="109">
        <v>1</v>
      </c>
      <c r="I630" s="109">
        <v>1</v>
      </c>
      <c r="J630" s="109">
        <v>1</v>
      </c>
      <c r="K630" s="109">
        <v>3</v>
      </c>
      <c r="L630">
        <v>501116</v>
      </c>
      <c r="M630">
        <v>501116</v>
      </c>
      <c r="N630">
        <v>2487210</v>
      </c>
      <c r="O630">
        <v>1247385.3999999999</v>
      </c>
      <c r="P630">
        <v>5030905</v>
      </c>
      <c r="Q630">
        <v>764843.82</v>
      </c>
      <c r="R630">
        <v>0</v>
      </c>
      <c r="S630">
        <v>0</v>
      </c>
      <c r="T630">
        <v>391015</v>
      </c>
      <c r="U630">
        <v>11284.8</v>
      </c>
      <c r="V630">
        <v>279297</v>
      </c>
      <c r="W630">
        <v>11284.8</v>
      </c>
      <c r="X630">
        <v>55859</v>
      </c>
      <c r="Y630">
        <v>0</v>
      </c>
      <c r="Z630">
        <v>55859</v>
      </c>
      <c r="AA630">
        <v>0</v>
      </c>
      <c r="AB630">
        <v>0</v>
      </c>
      <c r="AC630">
        <v>0</v>
      </c>
      <c r="AD630">
        <v>46.33</v>
      </c>
      <c r="AE630">
        <v>51</v>
      </c>
      <c r="AF630">
        <v>51</v>
      </c>
      <c r="AG630">
        <v>56</v>
      </c>
      <c r="AH630">
        <v>59</v>
      </c>
      <c r="AI630">
        <v>56</v>
      </c>
      <c r="AJ630">
        <v>1006181</v>
      </c>
      <c r="AK630">
        <v>102090.91</v>
      </c>
      <c r="AL630" s="206"/>
    </row>
    <row r="631" spans="2:38" x14ac:dyDescent="0.25">
      <c r="B631" s="160" t="s">
        <v>1660</v>
      </c>
      <c r="C631" s="108" t="s">
        <v>1659</v>
      </c>
      <c r="D631" s="108" t="s">
        <v>3793</v>
      </c>
      <c r="E631" s="108" t="s">
        <v>3794</v>
      </c>
      <c r="F631" s="108" t="s">
        <v>3795</v>
      </c>
      <c r="G631" s="160" t="s">
        <v>167</v>
      </c>
      <c r="H631" s="109">
        <v>1</v>
      </c>
      <c r="I631" s="109">
        <v>1</v>
      </c>
      <c r="J631" s="109">
        <v>1</v>
      </c>
      <c r="K631" s="109">
        <v>3</v>
      </c>
      <c r="L631">
        <v>153567</v>
      </c>
      <c r="M631">
        <v>153567</v>
      </c>
      <c r="N631">
        <v>593869</v>
      </c>
      <c r="O631">
        <v>402932.6</v>
      </c>
      <c r="P631">
        <v>1201226</v>
      </c>
      <c r="Q631">
        <v>178017.38</v>
      </c>
      <c r="R631">
        <v>21769</v>
      </c>
      <c r="S631">
        <v>21769</v>
      </c>
      <c r="T631">
        <v>93361</v>
      </c>
      <c r="U631">
        <v>33261.33</v>
      </c>
      <c r="V631">
        <v>66687</v>
      </c>
      <c r="W631">
        <v>22246.49</v>
      </c>
      <c r="X631">
        <v>13337</v>
      </c>
      <c r="Y631">
        <v>9758.18</v>
      </c>
      <c r="Z631">
        <v>13337</v>
      </c>
      <c r="AA631">
        <v>1256.6600000000001</v>
      </c>
      <c r="AB631">
        <v>0</v>
      </c>
      <c r="AC631">
        <v>0</v>
      </c>
      <c r="AD631">
        <v>47</v>
      </c>
      <c r="AE631">
        <v>45</v>
      </c>
      <c r="AF631">
        <v>45</v>
      </c>
      <c r="AG631">
        <v>51</v>
      </c>
      <c r="AH631">
        <v>52</v>
      </c>
      <c r="AI631">
        <v>52</v>
      </c>
      <c r="AJ631">
        <v>240245.2</v>
      </c>
      <c r="AK631">
        <v>43096.09</v>
      </c>
      <c r="AL631" s="206"/>
    </row>
    <row r="632" spans="2:38" x14ac:dyDescent="0.25">
      <c r="B632" s="160" t="s">
        <v>677</v>
      </c>
      <c r="C632" s="108" t="s">
        <v>676</v>
      </c>
      <c r="D632" s="108" t="s">
        <v>3796</v>
      </c>
      <c r="E632" s="108" t="s">
        <v>3797</v>
      </c>
      <c r="F632" s="108" t="s">
        <v>3798</v>
      </c>
      <c r="G632" s="160" t="s">
        <v>167</v>
      </c>
      <c r="H632" s="109">
        <v>1</v>
      </c>
      <c r="I632" s="109">
        <v>1</v>
      </c>
      <c r="J632" s="109">
        <v>1</v>
      </c>
      <c r="K632" s="109">
        <v>3</v>
      </c>
      <c r="L632">
        <v>253007</v>
      </c>
      <c r="M632">
        <v>253007</v>
      </c>
      <c r="N632">
        <v>1148038</v>
      </c>
      <c r="O632">
        <v>1148038</v>
      </c>
      <c r="P632">
        <v>2322148</v>
      </c>
      <c r="Q632">
        <v>746722.13</v>
      </c>
      <c r="R632">
        <v>55629</v>
      </c>
      <c r="S632">
        <v>55629</v>
      </c>
      <c r="T632">
        <v>180483</v>
      </c>
      <c r="U632">
        <v>35764.089999999997</v>
      </c>
      <c r="V632">
        <v>128917</v>
      </c>
      <c r="W632">
        <v>24013.1</v>
      </c>
      <c r="X632">
        <v>25783</v>
      </c>
      <c r="Y632">
        <v>5750.14</v>
      </c>
      <c r="Z632">
        <v>25783</v>
      </c>
      <c r="AA632">
        <v>6000.85</v>
      </c>
      <c r="AB632">
        <v>0</v>
      </c>
      <c r="AC632">
        <v>0</v>
      </c>
      <c r="AD632">
        <v>163.4</v>
      </c>
      <c r="AE632">
        <v>163.80000000000001</v>
      </c>
      <c r="AF632">
        <v>163.80000000000001</v>
      </c>
      <c r="AG632">
        <v>168</v>
      </c>
      <c r="AH632">
        <v>222.62</v>
      </c>
      <c r="AI632">
        <v>178.84</v>
      </c>
      <c r="AJ632">
        <v>744638.6</v>
      </c>
      <c r="AK632">
        <v>35764.089999999997</v>
      </c>
      <c r="AL632" s="206"/>
    </row>
    <row r="633" spans="2:38" x14ac:dyDescent="0.25">
      <c r="B633" s="160" t="s">
        <v>1233</v>
      </c>
      <c r="C633" s="108" t="s">
        <v>1232</v>
      </c>
      <c r="D633" s="108" t="s">
        <v>3799</v>
      </c>
      <c r="E633" s="108" t="s">
        <v>3800</v>
      </c>
      <c r="F633" s="108" t="s">
        <v>3801</v>
      </c>
      <c r="G633" s="160" t="s">
        <v>167</v>
      </c>
      <c r="H633" s="109">
        <v>1</v>
      </c>
      <c r="I633" s="109">
        <v>1</v>
      </c>
      <c r="J633" s="109">
        <v>1</v>
      </c>
      <c r="K633" s="109">
        <v>3</v>
      </c>
      <c r="L633">
        <v>183244</v>
      </c>
      <c r="M633">
        <v>183244</v>
      </c>
      <c r="N633">
        <v>1723128</v>
      </c>
      <c r="O633">
        <v>944175.32</v>
      </c>
      <c r="P633">
        <v>3485389</v>
      </c>
      <c r="Q633">
        <v>2890524.31</v>
      </c>
      <c r="R633">
        <v>48467</v>
      </c>
      <c r="S633">
        <v>47574</v>
      </c>
      <c r="T633">
        <v>270894</v>
      </c>
      <c r="U633">
        <v>93563.14</v>
      </c>
      <c r="V633">
        <v>193496</v>
      </c>
      <c r="W633">
        <v>134375.56</v>
      </c>
      <c r="X633">
        <v>38699</v>
      </c>
      <c r="Y633">
        <v>15083.82</v>
      </c>
      <c r="Z633">
        <v>38699</v>
      </c>
      <c r="AA633">
        <v>0</v>
      </c>
      <c r="AB633">
        <v>0</v>
      </c>
      <c r="AC633">
        <v>0</v>
      </c>
      <c r="AD633">
        <v>146.55000000000001</v>
      </c>
      <c r="AE633">
        <v>143.22</v>
      </c>
      <c r="AF633">
        <v>143.22</v>
      </c>
      <c r="AG633">
        <v>132.9</v>
      </c>
      <c r="AH633">
        <v>131.41</v>
      </c>
      <c r="AI633">
        <v>133.19999999999999</v>
      </c>
      <c r="AJ633">
        <v>890078</v>
      </c>
      <c r="AK633">
        <v>37669.9</v>
      </c>
      <c r="AL633" s="206"/>
    </row>
    <row r="634" spans="2:38" x14ac:dyDescent="0.25">
      <c r="B634" s="160" t="s">
        <v>655</v>
      </c>
      <c r="C634" s="108" t="s">
        <v>654</v>
      </c>
      <c r="D634" s="108" t="s">
        <v>3802</v>
      </c>
      <c r="E634" s="108" t="s">
        <v>3803</v>
      </c>
      <c r="F634" s="108" t="s">
        <v>3804</v>
      </c>
      <c r="G634" s="160" t="s">
        <v>167</v>
      </c>
      <c r="H634" s="109">
        <v>1</v>
      </c>
      <c r="I634" s="109">
        <v>1</v>
      </c>
      <c r="J634" s="109">
        <v>1</v>
      </c>
      <c r="K634" s="109">
        <v>3</v>
      </c>
      <c r="L634">
        <v>342350</v>
      </c>
      <c r="M634">
        <v>342350</v>
      </c>
      <c r="N634">
        <v>1521553</v>
      </c>
      <c r="O634">
        <v>939299.83999999997</v>
      </c>
      <c r="P634">
        <v>3077661</v>
      </c>
      <c r="Q634">
        <v>492722.49</v>
      </c>
      <c r="R634">
        <v>7392</v>
      </c>
      <c r="S634">
        <v>7392</v>
      </c>
      <c r="T634">
        <v>239204</v>
      </c>
      <c r="U634">
        <v>28427.65</v>
      </c>
      <c r="V634">
        <v>170860</v>
      </c>
      <c r="W634">
        <v>299.73</v>
      </c>
      <c r="X634">
        <v>34172</v>
      </c>
      <c r="Y634">
        <v>13549.98</v>
      </c>
      <c r="Z634">
        <v>34172</v>
      </c>
      <c r="AA634">
        <v>14577.94</v>
      </c>
      <c r="AB634">
        <v>0</v>
      </c>
      <c r="AC634">
        <v>0</v>
      </c>
      <c r="AD634">
        <v>38</v>
      </c>
      <c r="AE634">
        <v>38</v>
      </c>
      <c r="AF634">
        <v>38</v>
      </c>
      <c r="AG634">
        <v>38</v>
      </c>
      <c r="AH634">
        <v>40</v>
      </c>
      <c r="AI634">
        <v>41</v>
      </c>
      <c r="AJ634">
        <v>635915</v>
      </c>
      <c r="AK634">
        <v>204425.28</v>
      </c>
      <c r="AL634" s="206"/>
    </row>
    <row r="635" spans="2:38" x14ac:dyDescent="0.25">
      <c r="B635" s="160" t="s">
        <v>921</v>
      </c>
      <c r="C635" s="108" t="s">
        <v>920</v>
      </c>
      <c r="D635" s="108" t="s">
        <v>3805</v>
      </c>
      <c r="E635" s="108" t="s">
        <v>3806</v>
      </c>
      <c r="F635" s="108" t="s">
        <v>3807</v>
      </c>
      <c r="G635" s="160" t="s">
        <v>161</v>
      </c>
      <c r="H635" s="109">
        <v>1</v>
      </c>
      <c r="I635" s="109">
        <v>1</v>
      </c>
      <c r="J635" s="109">
        <v>1</v>
      </c>
      <c r="K635" s="109">
        <v>3</v>
      </c>
      <c r="L635">
        <v>461555</v>
      </c>
      <c r="M635">
        <v>461555</v>
      </c>
      <c r="N635">
        <v>2234603</v>
      </c>
      <c r="O635">
        <v>831480</v>
      </c>
      <c r="P635">
        <v>4519955</v>
      </c>
      <c r="Q635">
        <v>2011304.25</v>
      </c>
      <c r="R635">
        <v>0</v>
      </c>
      <c r="S635">
        <v>0</v>
      </c>
      <c r="T635">
        <v>351302</v>
      </c>
      <c r="U635">
        <v>100652.97</v>
      </c>
      <c r="V635">
        <v>250930</v>
      </c>
      <c r="W635">
        <v>75989.100000000006</v>
      </c>
      <c r="X635">
        <v>50186</v>
      </c>
      <c r="Y635">
        <v>8248.81</v>
      </c>
      <c r="Z635">
        <v>50186</v>
      </c>
      <c r="AA635">
        <v>16415.060000000001</v>
      </c>
      <c r="AB635">
        <v>0</v>
      </c>
      <c r="AC635">
        <v>0</v>
      </c>
      <c r="AD635">
        <v>43</v>
      </c>
      <c r="AE635">
        <v>45</v>
      </c>
      <c r="AF635">
        <v>45</v>
      </c>
      <c r="AG635">
        <v>48</v>
      </c>
      <c r="AH635">
        <v>48</v>
      </c>
      <c r="AI635">
        <v>43</v>
      </c>
      <c r="AJ635">
        <v>1180423.47</v>
      </c>
      <c r="AK635">
        <v>100652.97</v>
      </c>
      <c r="AL635" s="206"/>
    </row>
    <row r="636" spans="2:38" x14ac:dyDescent="0.25">
      <c r="B636" s="160" t="s">
        <v>1191</v>
      </c>
      <c r="C636" s="108" t="s">
        <v>1190</v>
      </c>
      <c r="D636" s="108" t="s">
        <v>3808</v>
      </c>
      <c r="E636" s="108" t="s">
        <v>3809</v>
      </c>
      <c r="F636" s="108" t="s">
        <v>3810</v>
      </c>
      <c r="G636" s="160" t="s">
        <v>167</v>
      </c>
      <c r="H636" s="109">
        <v>1</v>
      </c>
      <c r="I636" s="109">
        <v>1</v>
      </c>
      <c r="J636" s="109">
        <v>1</v>
      </c>
      <c r="K636" s="109">
        <v>3</v>
      </c>
      <c r="L636">
        <v>159059</v>
      </c>
      <c r="M636">
        <v>159059</v>
      </c>
      <c r="N636">
        <v>964536</v>
      </c>
      <c r="O636">
        <v>369468.02</v>
      </c>
      <c r="P636">
        <v>1950976</v>
      </c>
      <c r="Q636">
        <v>518697.89</v>
      </c>
      <c r="R636">
        <v>63918</v>
      </c>
      <c r="S636">
        <v>63918</v>
      </c>
      <c r="T636">
        <v>151634</v>
      </c>
      <c r="U636">
        <v>19958.27</v>
      </c>
      <c r="V636">
        <v>108310</v>
      </c>
      <c r="W636">
        <v>9818</v>
      </c>
      <c r="X636">
        <v>21662</v>
      </c>
      <c r="Y636">
        <v>10140.27</v>
      </c>
      <c r="Z636">
        <v>21662</v>
      </c>
      <c r="AA636">
        <v>18665.349999999999</v>
      </c>
      <c r="AB636">
        <v>0</v>
      </c>
      <c r="AC636">
        <v>0</v>
      </c>
      <c r="AD636">
        <v>193</v>
      </c>
      <c r="AE636">
        <v>186.5</v>
      </c>
      <c r="AF636">
        <v>186.5</v>
      </c>
      <c r="AG636">
        <v>184.5</v>
      </c>
      <c r="AH636">
        <v>183</v>
      </c>
      <c r="AI636">
        <v>171</v>
      </c>
      <c r="AJ636">
        <v>390196</v>
      </c>
      <c r="AK636">
        <v>0</v>
      </c>
      <c r="AL636" s="206"/>
    </row>
    <row r="637" spans="2:38" x14ac:dyDescent="0.25">
      <c r="B637" s="160" t="s">
        <v>1041</v>
      </c>
      <c r="C637" s="108" t="s">
        <v>1040</v>
      </c>
      <c r="D637" s="108" t="s">
        <v>3811</v>
      </c>
      <c r="E637" s="108" t="s">
        <v>3812</v>
      </c>
      <c r="F637" s="108" t="s">
        <v>3813</v>
      </c>
      <c r="G637" s="160" t="s">
        <v>167</v>
      </c>
      <c r="H637" s="109">
        <v>1</v>
      </c>
      <c r="I637" s="109">
        <v>1</v>
      </c>
      <c r="J637" s="109">
        <v>1</v>
      </c>
      <c r="K637" s="109">
        <v>3</v>
      </c>
      <c r="L637">
        <v>208137</v>
      </c>
      <c r="M637">
        <v>208137</v>
      </c>
      <c r="N637">
        <v>1664892</v>
      </c>
      <c r="O637">
        <v>1011655.77</v>
      </c>
      <c r="P637">
        <v>3367594</v>
      </c>
      <c r="Q637">
        <v>106093</v>
      </c>
      <c r="R637">
        <v>32310</v>
      </c>
      <c r="S637">
        <v>32310</v>
      </c>
      <c r="T637">
        <v>261738</v>
      </c>
      <c r="U637">
        <v>86151.22</v>
      </c>
      <c r="V637">
        <v>186956</v>
      </c>
      <c r="W637">
        <v>65399.22</v>
      </c>
      <c r="X637">
        <v>37391</v>
      </c>
      <c r="Y637">
        <v>20752</v>
      </c>
      <c r="Z637">
        <v>37391</v>
      </c>
      <c r="AA637">
        <v>0</v>
      </c>
      <c r="AB637">
        <v>0</v>
      </c>
      <c r="AC637">
        <v>0</v>
      </c>
      <c r="AD637">
        <v>80</v>
      </c>
      <c r="AE637">
        <v>83</v>
      </c>
      <c r="AF637">
        <v>83</v>
      </c>
      <c r="AG637">
        <v>81</v>
      </c>
      <c r="AH637">
        <v>80</v>
      </c>
      <c r="AI637">
        <v>82</v>
      </c>
      <c r="AJ637">
        <v>673518.8</v>
      </c>
      <c r="AK637">
        <v>106093</v>
      </c>
      <c r="AL637" s="206"/>
    </row>
    <row r="638" spans="2:38" x14ac:dyDescent="0.25">
      <c r="B638" s="160" t="s">
        <v>1263</v>
      </c>
      <c r="C638" s="108" t="s">
        <v>1262</v>
      </c>
      <c r="D638" s="108" t="s">
        <v>3814</v>
      </c>
      <c r="E638" s="108" t="s">
        <v>3815</v>
      </c>
      <c r="F638" s="108" t="s">
        <v>3816</v>
      </c>
      <c r="G638" s="160" t="s">
        <v>161</v>
      </c>
      <c r="H638" s="109">
        <v>1</v>
      </c>
      <c r="I638" s="109">
        <v>1</v>
      </c>
      <c r="J638" s="109">
        <v>1</v>
      </c>
      <c r="K638" s="109">
        <v>3</v>
      </c>
      <c r="L638">
        <v>352055</v>
      </c>
      <c r="M638">
        <v>352055</v>
      </c>
      <c r="N638">
        <v>1564691</v>
      </c>
      <c r="O638">
        <v>1564691</v>
      </c>
      <c r="P638">
        <v>3164918</v>
      </c>
      <c r="Q638">
        <v>255656.82</v>
      </c>
      <c r="R638">
        <v>0</v>
      </c>
      <c r="S638">
        <v>0</v>
      </c>
      <c r="T638">
        <v>0</v>
      </c>
      <c r="U638">
        <v>0</v>
      </c>
      <c r="V638">
        <v>0</v>
      </c>
      <c r="W638">
        <v>0</v>
      </c>
      <c r="X638">
        <v>0</v>
      </c>
      <c r="Y638">
        <v>0</v>
      </c>
      <c r="Z638">
        <v>0</v>
      </c>
      <c r="AA638">
        <v>0</v>
      </c>
      <c r="AB638">
        <v>0</v>
      </c>
      <c r="AC638">
        <v>0</v>
      </c>
      <c r="AD638">
        <v>124</v>
      </c>
      <c r="AE638">
        <v>130</v>
      </c>
      <c r="AF638">
        <v>130</v>
      </c>
      <c r="AG638">
        <v>133.6</v>
      </c>
      <c r="AH638">
        <v>138.6</v>
      </c>
      <c r="AI638">
        <v>143.1</v>
      </c>
      <c r="AJ638">
        <v>633000</v>
      </c>
      <c r="AK638">
        <v>0</v>
      </c>
      <c r="AL638" s="206"/>
    </row>
    <row r="639" spans="2:38" x14ac:dyDescent="0.25">
      <c r="B639" s="160" t="s">
        <v>1666</v>
      </c>
      <c r="C639" s="108" t="s">
        <v>1665</v>
      </c>
      <c r="D639" s="108" t="s">
        <v>3817</v>
      </c>
      <c r="E639" s="108" t="s">
        <v>3818</v>
      </c>
      <c r="F639" s="108" t="s">
        <v>3819</v>
      </c>
      <c r="G639" s="160" t="s">
        <v>167</v>
      </c>
      <c r="H639" s="109">
        <v>1</v>
      </c>
      <c r="I639" s="109">
        <v>1</v>
      </c>
      <c r="J639" s="109">
        <v>1</v>
      </c>
      <c r="K639" s="109">
        <v>3</v>
      </c>
      <c r="L639">
        <v>187750</v>
      </c>
      <c r="M639">
        <v>187750</v>
      </c>
      <c r="N639">
        <v>771605</v>
      </c>
      <c r="O639">
        <v>771605</v>
      </c>
      <c r="P639">
        <v>1560733</v>
      </c>
      <c r="Q639">
        <v>852080.91</v>
      </c>
      <c r="R639">
        <v>33188</v>
      </c>
      <c r="S639">
        <v>33188</v>
      </c>
      <c r="T639">
        <v>121305</v>
      </c>
      <c r="U639">
        <v>49577.24</v>
      </c>
      <c r="V639">
        <v>86647</v>
      </c>
      <c r="W639">
        <v>30000</v>
      </c>
      <c r="X639">
        <v>17329</v>
      </c>
      <c r="Y639">
        <v>2248.2399999999998</v>
      </c>
      <c r="Z639">
        <v>17329</v>
      </c>
      <c r="AA639">
        <v>17329</v>
      </c>
      <c r="AB639">
        <v>0</v>
      </c>
      <c r="AC639">
        <v>0</v>
      </c>
      <c r="AD639">
        <v>116.5</v>
      </c>
      <c r="AE639">
        <v>117.99</v>
      </c>
      <c r="AF639">
        <v>117.99</v>
      </c>
      <c r="AG639">
        <v>114.5</v>
      </c>
      <c r="AH639">
        <v>115.5</v>
      </c>
      <c r="AI639">
        <v>113.5</v>
      </c>
      <c r="AJ639">
        <v>824100</v>
      </c>
      <c r="AK639">
        <v>576715.69999999995</v>
      </c>
      <c r="AL639" s="206"/>
    </row>
    <row r="640" spans="2:38" x14ac:dyDescent="0.25">
      <c r="B640" s="160" t="s">
        <v>1644</v>
      </c>
      <c r="C640" s="108" t="s">
        <v>1643</v>
      </c>
      <c r="D640" s="108" t="s">
        <v>3820</v>
      </c>
      <c r="E640" s="108" t="s">
        <v>3821</v>
      </c>
      <c r="F640" s="108" t="s">
        <v>3822</v>
      </c>
      <c r="G640" s="160" t="s">
        <v>164</v>
      </c>
      <c r="H640" s="109"/>
      <c r="I640" s="109"/>
      <c r="J640" s="109">
        <v>1</v>
      </c>
      <c r="K640" s="109">
        <v>1</v>
      </c>
      <c r="L640">
        <v>0</v>
      </c>
      <c r="M640">
        <v>0</v>
      </c>
      <c r="N640">
        <v>0</v>
      </c>
      <c r="O640">
        <v>0</v>
      </c>
      <c r="P640">
        <v>0</v>
      </c>
      <c r="Q640">
        <v>0</v>
      </c>
      <c r="R640">
        <v>0</v>
      </c>
      <c r="S640">
        <v>0</v>
      </c>
      <c r="T640">
        <v>616519</v>
      </c>
      <c r="U640">
        <v>190785.39</v>
      </c>
      <c r="V640">
        <v>0</v>
      </c>
      <c r="W640">
        <v>0</v>
      </c>
      <c r="X640">
        <v>0</v>
      </c>
      <c r="Y640">
        <v>0</v>
      </c>
      <c r="Z640">
        <v>0</v>
      </c>
      <c r="AA640">
        <v>0</v>
      </c>
      <c r="AB640">
        <v>616519</v>
      </c>
      <c r="AC640">
        <v>190785.39</v>
      </c>
      <c r="AD640">
        <v>103.5</v>
      </c>
      <c r="AE640">
        <v>104.5</v>
      </c>
      <c r="AF640">
        <v>104.5</v>
      </c>
      <c r="AG640">
        <v>103.5</v>
      </c>
      <c r="AH640">
        <v>105.5</v>
      </c>
      <c r="AI640">
        <v>107</v>
      </c>
      <c r="AJ640">
        <v>118452</v>
      </c>
      <c r="AK640">
        <v>190785.39</v>
      </c>
      <c r="AL640" s="206"/>
    </row>
    <row r="641" spans="2:38" x14ac:dyDescent="0.25">
      <c r="B641" s="160" t="s">
        <v>1662</v>
      </c>
      <c r="C641" s="108" t="s">
        <v>1661</v>
      </c>
      <c r="D641" s="108" t="s">
        <v>3823</v>
      </c>
      <c r="E641" s="108" t="s">
        <v>3824</v>
      </c>
      <c r="F641" s="108" t="s">
        <v>3825</v>
      </c>
      <c r="G641" s="160" t="s">
        <v>174</v>
      </c>
      <c r="H641" s="109"/>
      <c r="I641" s="109"/>
      <c r="J641" s="109">
        <v>1</v>
      </c>
      <c r="K641" s="109">
        <v>1</v>
      </c>
      <c r="L641">
        <v>0</v>
      </c>
      <c r="M641">
        <v>0</v>
      </c>
      <c r="N641">
        <v>0</v>
      </c>
      <c r="O641">
        <v>0</v>
      </c>
      <c r="P641">
        <v>0</v>
      </c>
      <c r="Q641">
        <v>0</v>
      </c>
      <c r="R641">
        <v>0</v>
      </c>
      <c r="S641">
        <v>0</v>
      </c>
      <c r="T641">
        <v>644598</v>
      </c>
      <c r="U641">
        <v>83105</v>
      </c>
      <c r="V641">
        <v>0</v>
      </c>
      <c r="W641">
        <v>0</v>
      </c>
      <c r="X641">
        <v>0</v>
      </c>
      <c r="Y641">
        <v>0</v>
      </c>
      <c r="Z641">
        <v>0</v>
      </c>
      <c r="AA641">
        <v>0</v>
      </c>
      <c r="AB641">
        <v>644598</v>
      </c>
      <c r="AC641">
        <v>83105</v>
      </c>
      <c r="AD641">
        <v>38</v>
      </c>
      <c r="AE641">
        <v>35</v>
      </c>
      <c r="AF641">
        <v>35</v>
      </c>
      <c r="AG641">
        <v>37</v>
      </c>
      <c r="AH641">
        <v>37</v>
      </c>
      <c r="AI641">
        <v>36</v>
      </c>
      <c r="AJ641">
        <v>129924</v>
      </c>
      <c r="AK641">
        <v>9554</v>
      </c>
      <c r="AL641" s="206"/>
    </row>
    <row r="642" spans="2:38" x14ac:dyDescent="0.25">
      <c r="B642" s="160" t="s">
        <v>911</v>
      </c>
      <c r="C642" s="108" t="s">
        <v>910</v>
      </c>
      <c r="D642" s="108" t="s">
        <v>3826</v>
      </c>
      <c r="E642" s="108" t="s">
        <v>3827</v>
      </c>
      <c r="F642" s="108" t="s">
        <v>4389</v>
      </c>
      <c r="G642" s="160" t="s">
        <v>167</v>
      </c>
      <c r="H642" s="109">
        <v>1</v>
      </c>
      <c r="I642" s="109">
        <v>1</v>
      </c>
      <c r="J642" s="109">
        <v>1</v>
      </c>
      <c r="K642" s="109">
        <v>3</v>
      </c>
      <c r="L642">
        <v>230192</v>
      </c>
      <c r="M642">
        <v>230192</v>
      </c>
      <c r="N642">
        <v>965577</v>
      </c>
      <c r="O642">
        <v>1539.27</v>
      </c>
      <c r="P642">
        <v>1953082</v>
      </c>
      <c r="Q642">
        <v>257500</v>
      </c>
      <c r="R642">
        <v>61204</v>
      </c>
      <c r="S642">
        <v>230192</v>
      </c>
      <c r="T642">
        <v>151797</v>
      </c>
      <c r="U642">
        <v>0</v>
      </c>
      <c r="V642">
        <v>108427</v>
      </c>
      <c r="W642">
        <v>0</v>
      </c>
      <c r="X642">
        <v>21685</v>
      </c>
      <c r="Y642">
        <v>0</v>
      </c>
      <c r="Z642">
        <v>21685</v>
      </c>
      <c r="AA642">
        <v>0</v>
      </c>
      <c r="AB642">
        <v>0</v>
      </c>
      <c r="AC642">
        <v>0</v>
      </c>
      <c r="AD642">
        <v>169</v>
      </c>
      <c r="AE642">
        <v>171</v>
      </c>
      <c r="AF642">
        <v>171</v>
      </c>
      <c r="AG642">
        <v>173</v>
      </c>
      <c r="AH642">
        <v>174</v>
      </c>
      <c r="AI642">
        <v>173</v>
      </c>
      <c r="AJ642">
        <v>390616</v>
      </c>
      <c r="AK642">
        <v>0</v>
      </c>
      <c r="AL642" s="206"/>
    </row>
    <row r="643" spans="2:38" x14ac:dyDescent="0.25">
      <c r="B643" s="160" t="s">
        <v>1133</v>
      </c>
      <c r="C643" s="108" t="s">
        <v>1132</v>
      </c>
      <c r="D643" s="108" t="s">
        <v>3828</v>
      </c>
      <c r="E643" s="108" t="s">
        <v>3829</v>
      </c>
      <c r="F643" s="108" t="s">
        <v>3830</v>
      </c>
      <c r="G643" s="160" t="s">
        <v>167</v>
      </c>
      <c r="H643" s="109">
        <v>1</v>
      </c>
      <c r="I643" s="109">
        <v>1</v>
      </c>
      <c r="J643" s="109">
        <v>1</v>
      </c>
      <c r="K643" s="109">
        <v>3</v>
      </c>
      <c r="L643">
        <v>3981491</v>
      </c>
      <c r="M643">
        <v>2489881.2400000002</v>
      </c>
      <c r="N643">
        <v>17695526</v>
      </c>
      <c r="O643">
        <v>898777.39</v>
      </c>
      <c r="P643">
        <v>35792928</v>
      </c>
      <c r="Q643">
        <v>560253.92000000004</v>
      </c>
      <c r="R643">
        <v>336753</v>
      </c>
      <c r="S643">
        <v>336753</v>
      </c>
      <c r="T643">
        <v>3184782</v>
      </c>
      <c r="U643">
        <v>675945.12</v>
      </c>
      <c r="V643">
        <v>1987083</v>
      </c>
      <c r="W643">
        <v>120869.08</v>
      </c>
      <c r="X643">
        <v>397416</v>
      </c>
      <c r="Y643">
        <v>276530.40000000002</v>
      </c>
      <c r="Z643">
        <v>397416</v>
      </c>
      <c r="AA643">
        <v>101611.47</v>
      </c>
      <c r="AB643">
        <v>402867</v>
      </c>
      <c r="AC643">
        <v>183677</v>
      </c>
      <c r="AD643">
        <v>772.8</v>
      </c>
      <c r="AE643">
        <v>770.15</v>
      </c>
      <c r="AF643">
        <v>770.15</v>
      </c>
      <c r="AG643">
        <v>746</v>
      </c>
      <c r="AH643">
        <v>746</v>
      </c>
      <c r="AI643">
        <v>742.5</v>
      </c>
      <c r="AJ643">
        <v>7158585.5999999996</v>
      </c>
      <c r="AK643">
        <v>280126.96000000002</v>
      </c>
      <c r="AL643" s="206"/>
    </row>
    <row r="644" spans="2:38" x14ac:dyDescent="0.25">
      <c r="B644" s="160" t="s">
        <v>1023</v>
      </c>
      <c r="C644" s="108" t="s">
        <v>1022</v>
      </c>
      <c r="D644" s="108" t="s">
        <v>3831</v>
      </c>
      <c r="E644" s="108" t="s">
        <v>3832</v>
      </c>
      <c r="F644" s="108" t="s">
        <v>3833</v>
      </c>
      <c r="G644" s="160" t="s">
        <v>167</v>
      </c>
      <c r="H644" s="109">
        <v>1</v>
      </c>
      <c r="I644" s="109">
        <v>1</v>
      </c>
      <c r="J644" s="109">
        <v>1</v>
      </c>
      <c r="K644" s="109">
        <v>3</v>
      </c>
      <c r="L644">
        <v>561651</v>
      </c>
      <c r="M644">
        <v>561651</v>
      </c>
      <c r="N644">
        <v>2415275</v>
      </c>
      <c r="O644">
        <v>963754.2</v>
      </c>
      <c r="P644">
        <v>4885403</v>
      </c>
      <c r="Q644">
        <v>947823.63</v>
      </c>
      <c r="R644">
        <v>76832</v>
      </c>
      <c r="S644">
        <v>76832</v>
      </c>
      <c r="T644">
        <v>379705</v>
      </c>
      <c r="U644">
        <v>282262.39</v>
      </c>
      <c r="V644">
        <v>271217</v>
      </c>
      <c r="W644">
        <v>271217</v>
      </c>
      <c r="X644">
        <v>54244</v>
      </c>
      <c r="Y644">
        <v>54244</v>
      </c>
      <c r="Z644">
        <v>54244</v>
      </c>
      <c r="AA644">
        <v>6431.54</v>
      </c>
      <c r="AB644">
        <v>0</v>
      </c>
      <c r="AC644">
        <v>0</v>
      </c>
      <c r="AD644">
        <v>191</v>
      </c>
      <c r="AE644">
        <v>191</v>
      </c>
      <c r="AF644">
        <v>191</v>
      </c>
      <c r="AG644">
        <v>187</v>
      </c>
      <c r="AH644">
        <v>194</v>
      </c>
      <c r="AI644">
        <v>195</v>
      </c>
      <c r="AJ644">
        <v>2670145</v>
      </c>
      <c r="AK644">
        <v>282262.39</v>
      </c>
      <c r="AL644" s="206"/>
    </row>
    <row r="645" spans="2:38" x14ac:dyDescent="0.25">
      <c r="B645" s="160" t="s">
        <v>679</v>
      </c>
      <c r="C645" s="108" t="s">
        <v>678</v>
      </c>
      <c r="D645" s="108" t="s">
        <v>3834</v>
      </c>
      <c r="E645" s="108" t="s">
        <v>3835</v>
      </c>
      <c r="F645" s="108" t="s">
        <v>3836</v>
      </c>
      <c r="G645" s="160" t="s">
        <v>174</v>
      </c>
      <c r="H645" s="109"/>
      <c r="I645" s="109"/>
      <c r="J645" s="109">
        <v>1</v>
      </c>
      <c r="K645" s="109">
        <v>1</v>
      </c>
      <c r="L645">
        <v>0</v>
      </c>
      <c r="M645">
        <v>0</v>
      </c>
      <c r="N645">
        <v>0</v>
      </c>
      <c r="O645">
        <v>0</v>
      </c>
      <c r="P645">
        <v>0</v>
      </c>
      <c r="Q645">
        <v>0</v>
      </c>
      <c r="R645">
        <v>0</v>
      </c>
      <c r="S645">
        <v>0</v>
      </c>
      <c r="T645">
        <v>284293</v>
      </c>
      <c r="U645">
        <v>34159.449999999997</v>
      </c>
      <c r="V645">
        <v>0</v>
      </c>
      <c r="W645">
        <v>0</v>
      </c>
      <c r="X645">
        <v>0</v>
      </c>
      <c r="Y645">
        <v>0</v>
      </c>
      <c r="Z645">
        <v>0</v>
      </c>
      <c r="AA645">
        <v>0</v>
      </c>
      <c r="AB645">
        <v>284293</v>
      </c>
      <c r="AC645">
        <v>34159.449999999997</v>
      </c>
      <c r="AD645">
        <v>13</v>
      </c>
      <c r="AE645">
        <v>15</v>
      </c>
      <c r="AF645">
        <v>15</v>
      </c>
      <c r="AG645">
        <v>15</v>
      </c>
      <c r="AH645">
        <v>15</v>
      </c>
      <c r="AI645">
        <v>15.83</v>
      </c>
      <c r="AJ645">
        <v>0</v>
      </c>
      <c r="AK645">
        <v>0</v>
      </c>
      <c r="AL645" s="206"/>
    </row>
    <row r="646" spans="2:38" x14ac:dyDescent="0.25">
      <c r="B646" s="160" t="s">
        <v>669</v>
      </c>
      <c r="C646" s="108" t="s">
        <v>668</v>
      </c>
      <c r="D646" s="108" t="s">
        <v>3834</v>
      </c>
      <c r="E646" s="108" t="s">
        <v>3837</v>
      </c>
      <c r="F646" s="108" t="s">
        <v>3836</v>
      </c>
      <c r="G646" s="160" t="s">
        <v>164</v>
      </c>
      <c r="H646" s="109"/>
      <c r="I646" s="109"/>
      <c r="J646" s="109">
        <v>1</v>
      </c>
      <c r="K646" s="109">
        <v>1</v>
      </c>
      <c r="L646">
        <v>0</v>
      </c>
      <c r="M646">
        <v>0</v>
      </c>
      <c r="N646">
        <v>0</v>
      </c>
      <c r="O646">
        <v>0</v>
      </c>
      <c r="P646">
        <v>0</v>
      </c>
      <c r="Q646">
        <v>0</v>
      </c>
      <c r="R646">
        <v>0</v>
      </c>
      <c r="S646">
        <v>0</v>
      </c>
      <c r="T646">
        <v>403540</v>
      </c>
      <c r="U646">
        <v>51444.41</v>
      </c>
      <c r="V646">
        <v>0</v>
      </c>
      <c r="W646">
        <v>0</v>
      </c>
      <c r="X646">
        <v>0</v>
      </c>
      <c r="Y646">
        <v>0</v>
      </c>
      <c r="Z646">
        <v>0</v>
      </c>
      <c r="AA646">
        <v>0</v>
      </c>
      <c r="AB646">
        <v>403540</v>
      </c>
      <c r="AC646">
        <v>51444.41</v>
      </c>
      <c r="AD646">
        <v>77.75</v>
      </c>
      <c r="AE646">
        <v>79</v>
      </c>
      <c r="AF646">
        <v>79</v>
      </c>
      <c r="AG646">
        <v>77.53</v>
      </c>
      <c r="AH646">
        <v>79.489999999999995</v>
      </c>
      <c r="AI646">
        <v>83</v>
      </c>
      <c r="AJ646">
        <v>0</v>
      </c>
      <c r="AK646">
        <v>0</v>
      </c>
      <c r="AL646" s="206"/>
    </row>
    <row r="647" spans="2:38" x14ac:dyDescent="0.25">
      <c r="B647" s="160" t="s">
        <v>391</v>
      </c>
      <c r="C647" s="108" t="s">
        <v>390</v>
      </c>
      <c r="D647" s="108" t="s">
        <v>3838</v>
      </c>
      <c r="E647" s="108" t="s">
        <v>3839</v>
      </c>
      <c r="F647" s="108" t="s">
        <v>3840</v>
      </c>
      <c r="G647" s="160" t="s">
        <v>167</v>
      </c>
      <c r="H647" s="109">
        <v>1</v>
      </c>
      <c r="I647" s="109">
        <v>1</v>
      </c>
      <c r="J647" s="109">
        <v>1</v>
      </c>
      <c r="K647" s="109">
        <v>3</v>
      </c>
      <c r="L647">
        <v>282630</v>
      </c>
      <c r="M647">
        <v>282630</v>
      </c>
      <c r="N647">
        <v>1080075</v>
      </c>
      <c r="O647">
        <v>722729.67</v>
      </c>
      <c r="P647">
        <v>2184678</v>
      </c>
      <c r="Q647">
        <v>1984917.2</v>
      </c>
      <c r="R647">
        <v>222131</v>
      </c>
      <c r="S647">
        <v>212238.53</v>
      </c>
      <c r="T647">
        <v>169798</v>
      </c>
      <c r="U647">
        <v>51607</v>
      </c>
      <c r="V647">
        <v>121284</v>
      </c>
      <c r="W647">
        <v>27350</v>
      </c>
      <c r="X647">
        <v>24257</v>
      </c>
      <c r="Y647">
        <v>0</v>
      </c>
      <c r="Z647">
        <v>24257</v>
      </c>
      <c r="AA647">
        <v>24257</v>
      </c>
      <c r="AB647">
        <v>0</v>
      </c>
      <c r="AC647">
        <v>0</v>
      </c>
      <c r="AD647">
        <v>596.54999999999995</v>
      </c>
      <c r="AE647">
        <v>602.20000000000005</v>
      </c>
      <c r="AF647">
        <v>602.20000000000005</v>
      </c>
      <c r="AG647">
        <v>603.03</v>
      </c>
      <c r="AH647">
        <v>606.9</v>
      </c>
      <c r="AI647">
        <v>634.79999999999995</v>
      </c>
      <c r="AJ647">
        <v>491975.1</v>
      </c>
      <c r="AK647">
        <v>491975.1</v>
      </c>
      <c r="AL647" s="206"/>
    </row>
    <row r="648" spans="2:38" x14ac:dyDescent="0.25">
      <c r="B648" s="160" t="s">
        <v>1700</v>
      </c>
      <c r="C648" s="108" t="s">
        <v>1699</v>
      </c>
      <c r="D648" s="108" t="s">
        <v>3841</v>
      </c>
      <c r="E648" s="108" t="s">
        <v>3842</v>
      </c>
      <c r="F648" s="108" t="s">
        <v>3843</v>
      </c>
      <c r="G648" s="160" t="s">
        <v>161</v>
      </c>
      <c r="H648" s="109">
        <v>1</v>
      </c>
      <c r="I648" s="109">
        <v>1</v>
      </c>
      <c r="J648" s="109">
        <v>1</v>
      </c>
      <c r="K648" s="109">
        <v>3</v>
      </c>
      <c r="L648">
        <v>73876</v>
      </c>
      <c r="M648">
        <v>73876</v>
      </c>
      <c r="N648">
        <v>329014</v>
      </c>
      <c r="O648">
        <v>329014</v>
      </c>
      <c r="P648">
        <v>665499</v>
      </c>
      <c r="Q648">
        <v>137091.68</v>
      </c>
      <c r="R648">
        <v>0</v>
      </c>
      <c r="S648">
        <v>0</v>
      </c>
      <c r="T648">
        <v>51725</v>
      </c>
      <c r="U648">
        <v>11471</v>
      </c>
      <c r="V648">
        <v>36947</v>
      </c>
      <c r="W648">
        <v>6611</v>
      </c>
      <c r="X648">
        <v>7389</v>
      </c>
      <c r="Y648">
        <v>0</v>
      </c>
      <c r="Z648">
        <v>7389</v>
      </c>
      <c r="AA648">
        <v>4860</v>
      </c>
      <c r="AB648">
        <v>0</v>
      </c>
      <c r="AC648">
        <v>0</v>
      </c>
      <c r="AD648">
        <v>39.549999999999997</v>
      </c>
      <c r="AE648">
        <v>39.299999999999997</v>
      </c>
      <c r="AF648">
        <v>39.299999999999997</v>
      </c>
      <c r="AG648">
        <v>35.75</v>
      </c>
      <c r="AH648">
        <v>41.3</v>
      </c>
      <c r="AI648">
        <v>48.45</v>
      </c>
      <c r="AJ648">
        <v>133099.79999999999</v>
      </c>
      <c r="AK648">
        <v>0</v>
      </c>
      <c r="AL648" s="206"/>
    </row>
    <row r="649" spans="2:38" x14ac:dyDescent="0.25">
      <c r="B649" s="160" t="s">
        <v>657</v>
      </c>
      <c r="C649" s="108" t="s">
        <v>656</v>
      </c>
      <c r="D649" s="108" t="s">
        <v>3844</v>
      </c>
      <c r="E649" s="108" t="s">
        <v>3845</v>
      </c>
      <c r="F649" s="108" t="s">
        <v>3846</v>
      </c>
      <c r="G649" s="160" t="s">
        <v>167</v>
      </c>
      <c r="H649" s="109">
        <v>1</v>
      </c>
      <c r="I649" s="109">
        <v>1</v>
      </c>
      <c r="J649" s="109">
        <v>1</v>
      </c>
      <c r="K649" s="109">
        <v>3</v>
      </c>
      <c r="L649">
        <v>78867</v>
      </c>
      <c r="M649">
        <v>78867</v>
      </c>
      <c r="N649">
        <v>409164</v>
      </c>
      <c r="O649">
        <v>409164</v>
      </c>
      <c r="P649">
        <v>827620</v>
      </c>
      <c r="Q649">
        <v>422243.74</v>
      </c>
      <c r="R649">
        <v>9585</v>
      </c>
      <c r="S649">
        <v>9585</v>
      </c>
      <c r="T649">
        <v>20220</v>
      </c>
      <c r="U649">
        <v>0</v>
      </c>
      <c r="V649">
        <v>11031</v>
      </c>
      <c r="W649">
        <v>0</v>
      </c>
      <c r="X649">
        <v>9189</v>
      </c>
      <c r="Y649">
        <v>0</v>
      </c>
      <c r="Z649">
        <v>0</v>
      </c>
      <c r="AA649">
        <v>0</v>
      </c>
      <c r="AB649">
        <v>0</v>
      </c>
      <c r="AC649">
        <v>0</v>
      </c>
      <c r="AD649">
        <v>44</v>
      </c>
      <c r="AE649">
        <v>43</v>
      </c>
      <c r="AF649">
        <v>43</v>
      </c>
      <c r="AG649">
        <v>40</v>
      </c>
      <c r="AH649">
        <v>44.1</v>
      </c>
      <c r="AI649">
        <v>44.1</v>
      </c>
      <c r="AJ649">
        <v>165524</v>
      </c>
      <c r="AK649">
        <v>134290</v>
      </c>
      <c r="AL649" s="206"/>
    </row>
    <row r="650" spans="2:38" x14ac:dyDescent="0.25">
      <c r="B650" s="160" t="s">
        <v>346</v>
      </c>
      <c r="C650" s="108" t="s">
        <v>345</v>
      </c>
      <c r="D650" s="108" t="s">
        <v>3847</v>
      </c>
      <c r="E650" s="108" t="s">
        <v>3848</v>
      </c>
      <c r="F650" s="108" t="s">
        <v>3849</v>
      </c>
      <c r="G650" s="160" t="s">
        <v>167</v>
      </c>
      <c r="H650" s="109">
        <v>1</v>
      </c>
      <c r="I650" s="109">
        <v>1</v>
      </c>
      <c r="J650" s="109">
        <v>1</v>
      </c>
      <c r="K650" s="109">
        <v>3</v>
      </c>
      <c r="L650">
        <v>460242</v>
      </c>
      <c r="M650">
        <v>460242</v>
      </c>
      <c r="N650">
        <v>2060820</v>
      </c>
      <c r="O650">
        <v>2060820</v>
      </c>
      <c r="P650">
        <v>4168442</v>
      </c>
      <c r="Q650">
        <v>2073457</v>
      </c>
      <c r="R650">
        <v>114545</v>
      </c>
      <c r="S650">
        <v>114545</v>
      </c>
      <c r="T650">
        <v>370265</v>
      </c>
      <c r="U650">
        <v>255</v>
      </c>
      <c r="V650">
        <v>231416</v>
      </c>
      <c r="W650">
        <v>14630</v>
      </c>
      <c r="X650">
        <v>46283</v>
      </c>
      <c r="Y650">
        <v>46283</v>
      </c>
      <c r="Z650">
        <v>46283</v>
      </c>
      <c r="AA650">
        <v>0</v>
      </c>
      <c r="AB650">
        <v>46283</v>
      </c>
      <c r="AC650">
        <v>0</v>
      </c>
      <c r="AD650">
        <v>394.5</v>
      </c>
      <c r="AE650">
        <v>386</v>
      </c>
      <c r="AF650">
        <v>386</v>
      </c>
      <c r="AG650">
        <v>382.5</v>
      </c>
      <c r="AH650">
        <v>408.1</v>
      </c>
      <c r="AI650">
        <v>395</v>
      </c>
      <c r="AJ650">
        <v>850000</v>
      </c>
      <c r="AK650">
        <v>350</v>
      </c>
      <c r="AL650" s="206"/>
    </row>
    <row r="651" spans="2:38" x14ac:dyDescent="0.25">
      <c r="B651" s="160" t="s">
        <v>1015</v>
      </c>
      <c r="C651" s="108" t="s">
        <v>1014</v>
      </c>
      <c r="D651" s="108" t="s">
        <v>3850</v>
      </c>
      <c r="E651" s="108" t="s">
        <v>3851</v>
      </c>
      <c r="F651" s="108" t="s">
        <v>3852</v>
      </c>
      <c r="G651" s="160" t="s">
        <v>167</v>
      </c>
      <c r="H651" s="109">
        <v>1</v>
      </c>
      <c r="I651" s="109">
        <v>1</v>
      </c>
      <c r="J651" s="109">
        <v>1</v>
      </c>
      <c r="K651" s="109">
        <v>3</v>
      </c>
      <c r="L651">
        <v>684008</v>
      </c>
      <c r="M651">
        <v>683775.72</v>
      </c>
      <c r="N651">
        <v>3066222</v>
      </c>
      <c r="O651">
        <v>800201.23</v>
      </c>
      <c r="P651">
        <v>6202080</v>
      </c>
      <c r="Q651">
        <v>1189338.8999999999</v>
      </c>
      <c r="R651">
        <v>69014</v>
      </c>
      <c r="S651">
        <v>69014</v>
      </c>
      <c r="T651">
        <v>510816</v>
      </c>
      <c r="U651">
        <v>96908.77</v>
      </c>
      <c r="V651">
        <v>344314</v>
      </c>
      <c r="W651">
        <v>75165.490000000005</v>
      </c>
      <c r="X651">
        <v>68863</v>
      </c>
      <c r="Y651">
        <v>0</v>
      </c>
      <c r="Z651">
        <v>68863</v>
      </c>
      <c r="AA651">
        <v>9598.06</v>
      </c>
      <c r="AB651">
        <v>28776</v>
      </c>
      <c r="AC651">
        <v>12145.22</v>
      </c>
      <c r="AD651">
        <v>169</v>
      </c>
      <c r="AE651">
        <v>163.19999999999999</v>
      </c>
      <c r="AF651">
        <v>163.19999999999999</v>
      </c>
      <c r="AG651">
        <v>158</v>
      </c>
      <c r="AH651">
        <v>173.5</v>
      </c>
      <c r="AI651">
        <v>156</v>
      </c>
      <c r="AJ651">
        <v>2039556.49</v>
      </c>
      <c r="AK651">
        <v>328159.89</v>
      </c>
      <c r="AL651" s="206"/>
    </row>
    <row r="652" spans="2:38" x14ac:dyDescent="0.25">
      <c r="B652" s="160" t="s">
        <v>659</v>
      </c>
      <c r="C652" s="108" t="s">
        <v>658</v>
      </c>
      <c r="D652" s="108" t="s">
        <v>3853</v>
      </c>
      <c r="E652" s="108" t="s">
        <v>3854</v>
      </c>
      <c r="F652" s="108" t="s">
        <v>3855</v>
      </c>
      <c r="G652" s="160" t="s">
        <v>167</v>
      </c>
      <c r="H652" s="109">
        <v>1</v>
      </c>
      <c r="I652" s="109">
        <v>1</v>
      </c>
      <c r="J652" s="109">
        <v>1</v>
      </c>
      <c r="K652" s="109">
        <v>3</v>
      </c>
      <c r="L652">
        <v>136205</v>
      </c>
      <c r="M652">
        <v>136205</v>
      </c>
      <c r="N652">
        <v>551794</v>
      </c>
      <c r="O652">
        <v>106566.74</v>
      </c>
      <c r="P652">
        <v>1116120</v>
      </c>
      <c r="Q652">
        <v>160096.67000000001</v>
      </c>
      <c r="R652">
        <v>9567</v>
      </c>
      <c r="S652">
        <v>9567</v>
      </c>
      <c r="T652">
        <v>86749</v>
      </c>
      <c r="U652">
        <v>56562.400000000001</v>
      </c>
      <c r="V652">
        <v>61963</v>
      </c>
      <c r="W652">
        <v>37178</v>
      </c>
      <c r="X652">
        <v>12393</v>
      </c>
      <c r="Y652">
        <v>12393</v>
      </c>
      <c r="Z652">
        <v>12393</v>
      </c>
      <c r="AA652">
        <v>6991.4</v>
      </c>
      <c r="AB652">
        <v>0</v>
      </c>
      <c r="AC652">
        <v>0</v>
      </c>
      <c r="AD652">
        <v>40</v>
      </c>
      <c r="AE652">
        <v>40.1</v>
      </c>
      <c r="AF652">
        <v>40.1</v>
      </c>
      <c r="AG652">
        <v>39.6</v>
      </c>
      <c r="AH652">
        <v>41.1</v>
      </c>
      <c r="AI652">
        <v>40.1</v>
      </c>
      <c r="AJ652">
        <v>364706.44</v>
      </c>
      <c r="AK652">
        <v>31188.35</v>
      </c>
      <c r="AL652" s="206"/>
    </row>
    <row r="653" spans="2:38" x14ac:dyDescent="0.25">
      <c r="B653" s="160" t="s">
        <v>433</v>
      </c>
      <c r="C653" s="108" t="s">
        <v>432</v>
      </c>
      <c r="D653" s="108" t="s">
        <v>3856</v>
      </c>
      <c r="E653" s="108" t="s">
        <v>3857</v>
      </c>
      <c r="F653" s="108" t="s">
        <v>3858</v>
      </c>
      <c r="G653" s="160" t="s">
        <v>167</v>
      </c>
      <c r="H653" s="109">
        <v>1</v>
      </c>
      <c r="I653" s="109">
        <v>1</v>
      </c>
      <c r="J653" s="109">
        <v>1</v>
      </c>
      <c r="K653" s="109">
        <v>3</v>
      </c>
      <c r="L653">
        <v>1011657</v>
      </c>
      <c r="M653">
        <v>1011657</v>
      </c>
      <c r="N653">
        <v>5271559</v>
      </c>
      <c r="O653">
        <v>4266845.1500000004</v>
      </c>
      <c r="P653">
        <v>10662838</v>
      </c>
      <c r="Q653">
        <v>332337.88</v>
      </c>
      <c r="R653">
        <v>56555</v>
      </c>
      <c r="S653">
        <v>56555</v>
      </c>
      <c r="T653">
        <v>861670</v>
      </c>
      <c r="U653">
        <v>377363.62</v>
      </c>
      <c r="V653">
        <v>591959</v>
      </c>
      <c r="W653">
        <v>323023.21000000002</v>
      </c>
      <c r="X653">
        <v>118392</v>
      </c>
      <c r="Y653">
        <v>34516.120000000003</v>
      </c>
      <c r="Z653">
        <v>118392</v>
      </c>
      <c r="AA653">
        <v>29023.59</v>
      </c>
      <c r="AB653">
        <v>32927</v>
      </c>
      <c r="AC653">
        <v>0</v>
      </c>
      <c r="AD653">
        <v>168.8</v>
      </c>
      <c r="AE653">
        <v>171.3</v>
      </c>
      <c r="AF653">
        <v>171.3</v>
      </c>
      <c r="AG653">
        <v>160.80000000000001</v>
      </c>
      <c r="AH653">
        <v>190</v>
      </c>
      <c r="AI653">
        <v>192</v>
      </c>
      <c r="AJ653">
        <v>2132568</v>
      </c>
      <c r="AK653">
        <v>282337.88</v>
      </c>
      <c r="AL653" s="206"/>
    </row>
    <row r="654" spans="2:38" x14ac:dyDescent="0.25">
      <c r="B654" s="160" t="s">
        <v>435</v>
      </c>
      <c r="C654" s="108" t="s">
        <v>434</v>
      </c>
      <c r="D654" s="108" t="s">
        <v>3859</v>
      </c>
      <c r="E654" s="108" t="s">
        <v>3860</v>
      </c>
      <c r="F654" s="108" t="s">
        <v>3861</v>
      </c>
      <c r="G654" s="160" t="s">
        <v>167</v>
      </c>
      <c r="H654" s="109">
        <v>1</v>
      </c>
      <c r="I654" s="109">
        <v>1</v>
      </c>
      <c r="J654" s="109">
        <v>1</v>
      </c>
      <c r="K654" s="109">
        <v>3</v>
      </c>
      <c r="L654">
        <v>211168</v>
      </c>
      <c r="M654">
        <v>211168</v>
      </c>
      <c r="N654">
        <v>1195995</v>
      </c>
      <c r="O654">
        <v>449466.56</v>
      </c>
      <c r="P654">
        <v>2419152</v>
      </c>
      <c r="Q654">
        <v>85787.32</v>
      </c>
      <c r="R654">
        <v>29968</v>
      </c>
      <c r="S654">
        <v>29968</v>
      </c>
      <c r="T654">
        <v>188022</v>
      </c>
      <c r="U654">
        <v>49172.09</v>
      </c>
      <c r="V654">
        <v>134302</v>
      </c>
      <c r="W654">
        <v>26891</v>
      </c>
      <c r="X654">
        <v>26860</v>
      </c>
      <c r="Y654">
        <v>22281.09</v>
      </c>
      <c r="Z654">
        <v>26860</v>
      </c>
      <c r="AA654">
        <v>0</v>
      </c>
      <c r="AB654">
        <v>0</v>
      </c>
      <c r="AC654">
        <v>0</v>
      </c>
      <c r="AD654">
        <v>89.03</v>
      </c>
      <c r="AE654">
        <v>88.89</v>
      </c>
      <c r="AF654">
        <v>88.89</v>
      </c>
      <c r="AG654">
        <v>96</v>
      </c>
      <c r="AH654">
        <v>97.04</v>
      </c>
      <c r="AI654">
        <v>105.22</v>
      </c>
      <c r="AJ654">
        <v>558934</v>
      </c>
      <c r="AK654">
        <v>58240.85</v>
      </c>
      <c r="AL654" s="206"/>
    </row>
    <row r="655" spans="2:38" x14ac:dyDescent="0.25">
      <c r="B655" s="160" t="s">
        <v>1664</v>
      </c>
      <c r="C655" s="108" t="s">
        <v>1663</v>
      </c>
      <c r="D655" s="108" t="s">
        <v>3862</v>
      </c>
      <c r="E655" s="108" t="s">
        <v>3863</v>
      </c>
      <c r="F655" s="108" t="s">
        <v>3864</v>
      </c>
      <c r="G655" s="160" t="s">
        <v>167</v>
      </c>
      <c r="H655" s="109">
        <v>1</v>
      </c>
      <c r="I655" s="109">
        <v>1</v>
      </c>
      <c r="J655" s="109">
        <v>1</v>
      </c>
      <c r="K655" s="109">
        <v>3</v>
      </c>
      <c r="L655">
        <v>547227</v>
      </c>
      <c r="M655">
        <v>547045.14</v>
      </c>
      <c r="N655">
        <v>2432122</v>
      </c>
      <c r="O655">
        <v>461399.19</v>
      </c>
      <c r="P655">
        <v>4919480</v>
      </c>
      <c r="Q655">
        <v>1659964.43</v>
      </c>
      <c r="R655">
        <v>34369</v>
      </c>
      <c r="S655">
        <v>34366.03</v>
      </c>
      <c r="T655">
        <v>428147</v>
      </c>
      <c r="U655">
        <v>146241.13</v>
      </c>
      <c r="V655">
        <v>273110</v>
      </c>
      <c r="W655">
        <v>29471.53</v>
      </c>
      <c r="X655">
        <v>54622</v>
      </c>
      <c r="Y655">
        <v>54622</v>
      </c>
      <c r="Z655">
        <v>54622</v>
      </c>
      <c r="AA655">
        <v>54622</v>
      </c>
      <c r="AB655">
        <v>45793</v>
      </c>
      <c r="AC655">
        <v>7525.6</v>
      </c>
      <c r="AD655">
        <v>93</v>
      </c>
      <c r="AE655">
        <v>98</v>
      </c>
      <c r="AF655">
        <v>98</v>
      </c>
      <c r="AG655">
        <v>97</v>
      </c>
      <c r="AH655">
        <v>96</v>
      </c>
      <c r="AI655">
        <v>106</v>
      </c>
      <c r="AJ655">
        <v>983896</v>
      </c>
      <c r="AK655">
        <v>243615.35</v>
      </c>
      <c r="AL655" s="206"/>
    </row>
    <row r="656" spans="2:38" x14ac:dyDescent="0.25">
      <c r="B656" s="160" t="s">
        <v>405</v>
      </c>
      <c r="C656" s="108" t="s">
        <v>404</v>
      </c>
      <c r="D656" s="108" t="s">
        <v>3865</v>
      </c>
      <c r="E656" s="108" t="s">
        <v>3866</v>
      </c>
      <c r="F656" s="108" t="s">
        <v>3867</v>
      </c>
      <c r="G656" s="160" t="s">
        <v>167</v>
      </c>
      <c r="H656" s="109">
        <v>1</v>
      </c>
      <c r="I656" s="109">
        <v>1</v>
      </c>
      <c r="J656" s="109">
        <v>1</v>
      </c>
      <c r="K656" s="109">
        <v>3</v>
      </c>
      <c r="L656">
        <v>266552</v>
      </c>
      <c r="M656">
        <v>266552</v>
      </c>
      <c r="N656">
        <v>1435010</v>
      </c>
      <c r="O656">
        <v>659331</v>
      </c>
      <c r="P656">
        <v>2902611</v>
      </c>
      <c r="Q656">
        <v>2498868</v>
      </c>
      <c r="R656">
        <v>33491</v>
      </c>
      <c r="S656">
        <v>33491</v>
      </c>
      <c r="T656">
        <v>225597</v>
      </c>
      <c r="U656">
        <v>193369</v>
      </c>
      <c r="V656">
        <v>161141</v>
      </c>
      <c r="W656">
        <v>161141</v>
      </c>
      <c r="X656">
        <v>32228</v>
      </c>
      <c r="Y656">
        <v>0</v>
      </c>
      <c r="Z656">
        <v>32228</v>
      </c>
      <c r="AA656">
        <v>32228</v>
      </c>
      <c r="AB656">
        <v>0</v>
      </c>
      <c r="AC656">
        <v>0</v>
      </c>
      <c r="AD656">
        <v>95</v>
      </c>
      <c r="AE656">
        <v>94</v>
      </c>
      <c r="AF656">
        <v>94</v>
      </c>
      <c r="AG656">
        <v>95</v>
      </c>
      <c r="AH656">
        <v>96</v>
      </c>
      <c r="AI656">
        <v>96</v>
      </c>
      <c r="AJ656">
        <v>580522</v>
      </c>
      <c r="AK656">
        <v>206083</v>
      </c>
      <c r="AL656" s="206"/>
    </row>
    <row r="657" spans="2:38" x14ac:dyDescent="0.25">
      <c r="B657" s="160" t="s">
        <v>1017</v>
      </c>
      <c r="C657" s="108" t="s">
        <v>1016</v>
      </c>
      <c r="D657" s="108" t="s">
        <v>3868</v>
      </c>
      <c r="E657" s="108" t="s">
        <v>3869</v>
      </c>
      <c r="F657" s="108" t="s">
        <v>3870</v>
      </c>
      <c r="G657" s="160" t="s">
        <v>167</v>
      </c>
      <c r="H657" s="109">
        <v>1</v>
      </c>
      <c r="I657" s="109">
        <v>1</v>
      </c>
      <c r="J657" s="109">
        <v>1</v>
      </c>
      <c r="K657" s="109">
        <v>3</v>
      </c>
      <c r="L657">
        <v>722419</v>
      </c>
      <c r="M657">
        <v>722419</v>
      </c>
      <c r="N657">
        <v>3208939</v>
      </c>
      <c r="O657">
        <v>1807316.76</v>
      </c>
      <c r="P657">
        <v>6490755</v>
      </c>
      <c r="Q657">
        <v>670036.06000000006</v>
      </c>
      <c r="R657">
        <v>90557</v>
      </c>
      <c r="S657">
        <v>90557</v>
      </c>
      <c r="T657">
        <v>547364</v>
      </c>
      <c r="U657">
        <v>344439.41</v>
      </c>
      <c r="V657">
        <v>360340</v>
      </c>
      <c r="W657">
        <v>272769.15999999997</v>
      </c>
      <c r="X657">
        <v>72068</v>
      </c>
      <c r="Y657">
        <v>3246.1</v>
      </c>
      <c r="Z657">
        <v>72068</v>
      </c>
      <c r="AA657">
        <v>47424.15</v>
      </c>
      <c r="AB657">
        <v>42888</v>
      </c>
      <c r="AC657">
        <v>21000</v>
      </c>
      <c r="AD657">
        <v>221</v>
      </c>
      <c r="AE657">
        <v>218.5</v>
      </c>
      <c r="AF657">
        <v>218.5</v>
      </c>
      <c r="AG657">
        <v>207</v>
      </c>
      <c r="AH657">
        <v>209</v>
      </c>
      <c r="AI657">
        <v>213</v>
      </c>
      <c r="AJ657">
        <v>1696978.06</v>
      </c>
      <c r="AK657">
        <v>530185.81999999995</v>
      </c>
      <c r="AL657" s="206"/>
    </row>
    <row r="658" spans="2:38" x14ac:dyDescent="0.25">
      <c r="B658" s="160" t="s">
        <v>939</v>
      </c>
      <c r="C658" s="108" t="s">
        <v>938</v>
      </c>
      <c r="D658" s="108" t="s">
        <v>3871</v>
      </c>
      <c r="E658" s="108" t="s">
        <v>3872</v>
      </c>
      <c r="F658" s="108" t="s">
        <v>3873</v>
      </c>
      <c r="G658" s="160" t="s">
        <v>167</v>
      </c>
      <c r="H658" s="109">
        <v>1</v>
      </c>
      <c r="I658" s="109">
        <v>1</v>
      </c>
      <c r="J658" s="109">
        <v>1</v>
      </c>
      <c r="K658" s="109">
        <v>3</v>
      </c>
      <c r="L658">
        <v>773907</v>
      </c>
      <c r="M658">
        <v>773907</v>
      </c>
      <c r="N658">
        <v>3248123</v>
      </c>
      <c r="O658">
        <v>1934797.41</v>
      </c>
      <c r="P658">
        <v>6570013</v>
      </c>
      <c r="Q658">
        <v>1243383.33</v>
      </c>
      <c r="R658">
        <v>98055</v>
      </c>
      <c r="S658">
        <v>98055</v>
      </c>
      <c r="T658">
        <v>544531</v>
      </c>
      <c r="U658">
        <v>0</v>
      </c>
      <c r="V658">
        <v>364740</v>
      </c>
      <c r="W658">
        <v>0</v>
      </c>
      <c r="X658">
        <v>72948</v>
      </c>
      <c r="Y658">
        <v>0</v>
      </c>
      <c r="Z658">
        <v>72948</v>
      </c>
      <c r="AA658">
        <v>0</v>
      </c>
      <c r="AB658">
        <v>33895</v>
      </c>
      <c r="AC658">
        <v>0</v>
      </c>
      <c r="AD658">
        <v>242.24</v>
      </c>
      <c r="AE658">
        <v>243.86</v>
      </c>
      <c r="AF658">
        <v>243.86</v>
      </c>
      <c r="AG658">
        <v>244.38</v>
      </c>
      <c r="AH658">
        <v>253.88</v>
      </c>
      <c r="AI658">
        <v>264.95</v>
      </c>
      <c r="AJ658">
        <v>1314003</v>
      </c>
      <c r="AK658">
        <v>605894.71</v>
      </c>
      <c r="AL658" s="206"/>
    </row>
    <row r="659" spans="2:38" x14ac:dyDescent="0.25">
      <c r="B659" s="160" t="s">
        <v>388</v>
      </c>
      <c r="C659" s="108" t="s">
        <v>387</v>
      </c>
      <c r="D659" s="108" t="s">
        <v>3874</v>
      </c>
      <c r="E659" s="108" t="s">
        <v>3875</v>
      </c>
      <c r="F659" s="108" t="s">
        <v>3876</v>
      </c>
      <c r="G659" s="160" t="s">
        <v>167</v>
      </c>
      <c r="H659" s="109">
        <v>1</v>
      </c>
      <c r="I659" s="109">
        <v>1</v>
      </c>
      <c r="J659" s="109">
        <v>1</v>
      </c>
      <c r="K659" s="109">
        <v>3</v>
      </c>
      <c r="L659">
        <v>251424</v>
      </c>
      <c r="M659">
        <v>251424</v>
      </c>
      <c r="N659">
        <v>1090162</v>
      </c>
      <c r="O659">
        <v>324176.75</v>
      </c>
      <c r="P659">
        <v>2205081</v>
      </c>
      <c r="Q659">
        <v>55697.919999999998</v>
      </c>
      <c r="R659">
        <v>55328</v>
      </c>
      <c r="S659">
        <v>55328</v>
      </c>
      <c r="T659">
        <v>171383</v>
      </c>
      <c r="U659">
        <v>0</v>
      </c>
      <c r="V659">
        <v>122417</v>
      </c>
      <c r="W659">
        <v>0</v>
      </c>
      <c r="X659">
        <v>24483</v>
      </c>
      <c r="Y659">
        <v>0</v>
      </c>
      <c r="Z659">
        <v>24483</v>
      </c>
      <c r="AA659">
        <v>0</v>
      </c>
      <c r="AB659">
        <v>0</v>
      </c>
      <c r="AC659">
        <v>0</v>
      </c>
      <c r="AD659">
        <v>163</v>
      </c>
      <c r="AE659">
        <v>163.51</v>
      </c>
      <c r="AF659">
        <v>163.51</v>
      </c>
      <c r="AG659">
        <v>186.02</v>
      </c>
      <c r="AH659">
        <v>179.51</v>
      </c>
      <c r="AI659">
        <v>172.32</v>
      </c>
      <c r="AJ659">
        <v>709333</v>
      </c>
      <c r="AK659">
        <v>0</v>
      </c>
      <c r="AL659" s="206"/>
    </row>
    <row r="660" spans="2:38" x14ac:dyDescent="0.25">
      <c r="B660" s="160" t="s">
        <v>689</v>
      </c>
      <c r="C660" s="108" t="s">
        <v>688</v>
      </c>
      <c r="D660" s="108" t="s">
        <v>3877</v>
      </c>
      <c r="E660" s="108" t="s">
        <v>3878</v>
      </c>
      <c r="F660" s="108" t="s">
        <v>3879</v>
      </c>
      <c r="G660" s="160" t="s">
        <v>167</v>
      </c>
      <c r="H660" s="109">
        <v>1</v>
      </c>
      <c r="I660" s="109">
        <v>1</v>
      </c>
      <c r="J660" s="109">
        <v>1</v>
      </c>
      <c r="K660" s="109">
        <v>3</v>
      </c>
      <c r="L660">
        <v>252772</v>
      </c>
      <c r="M660">
        <v>252772</v>
      </c>
      <c r="N660">
        <v>1329843</v>
      </c>
      <c r="O660">
        <v>676940.84</v>
      </c>
      <c r="P660">
        <v>2689887</v>
      </c>
      <c r="Q660">
        <v>777570.58</v>
      </c>
      <c r="R660">
        <v>20761</v>
      </c>
      <c r="S660">
        <v>20761</v>
      </c>
      <c r="T660">
        <v>209065</v>
      </c>
      <c r="U660">
        <v>17108.900000000001</v>
      </c>
      <c r="V660">
        <v>149333</v>
      </c>
      <c r="W660">
        <v>14309</v>
      </c>
      <c r="X660">
        <v>29866</v>
      </c>
      <c r="Y660">
        <v>0</v>
      </c>
      <c r="Z660">
        <v>29866</v>
      </c>
      <c r="AA660">
        <v>2799.9</v>
      </c>
      <c r="AB660">
        <v>0</v>
      </c>
      <c r="AC660">
        <v>0</v>
      </c>
      <c r="AD660">
        <v>78</v>
      </c>
      <c r="AE660">
        <v>78</v>
      </c>
      <c r="AF660">
        <v>78</v>
      </c>
      <c r="AG660">
        <v>78</v>
      </c>
      <c r="AH660">
        <v>90.1</v>
      </c>
      <c r="AI660">
        <v>88.9</v>
      </c>
      <c r="AJ660">
        <v>1200000</v>
      </c>
      <c r="AK660">
        <v>530820.79</v>
      </c>
      <c r="AL660" s="206"/>
    </row>
    <row r="661" spans="2:38" x14ac:dyDescent="0.25">
      <c r="B661" s="160" t="s">
        <v>859</v>
      </c>
      <c r="C661" s="108" t="s">
        <v>858</v>
      </c>
      <c r="D661" s="108" t="s">
        <v>3880</v>
      </c>
      <c r="E661" s="108" t="s">
        <v>3881</v>
      </c>
      <c r="F661" s="108" t="s">
        <v>3882</v>
      </c>
      <c r="G661" s="160" t="s">
        <v>167</v>
      </c>
      <c r="H661" s="109">
        <v>1</v>
      </c>
      <c r="I661" s="109">
        <v>1</v>
      </c>
      <c r="J661" s="109">
        <v>1</v>
      </c>
      <c r="K661" s="109">
        <v>3</v>
      </c>
      <c r="L661">
        <v>1554200</v>
      </c>
      <c r="M661">
        <v>1554200</v>
      </c>
      <c r="N661">
        <v>6907558</v>
      </c>
      <c r="O661">
        <v>1917280.24</v>
      </c>
      <c r="P661">
        <v>13971992</v>
      </c>
      <c r="Q661">
        <v>153257.20000000001</v>
      </c>
      <c r="R661">
        <v>94966</v>
      </c>
      <c r="S661">
        <v>94966</v>
      </c>
      <c r="T661">
        <v>1148056</v>
      </c>
      <c r="U661">
        <v>0</v>
      </c>
      <c r="V661">
        <v>775670</v>
      </c>
      <c r="W661">
        <v>0</v>
      </c>
      <c r="X661">
        <v>155134</v>
      </c>
      <c r="Y661">
        <v>0</v>
      </c>
      <c r="Z661">
        <v>155134</v>
      </c>
      <c r="AA661">
        <v>0</v>
      </c>
      <c r="AB661">
        <v>62118</v>
      </c>
      <c r="AC661">
        <v>0</v>
      </c>
      <c r="AD661">
        <v>264.39999999999998</v>
      </c>
      <c r="AE661">
        <v>263</v>
      </c>
      <c r="AF661">
        <v>263</v>
      </c>
      <c r="AG661">
        <v>262</v>
      </c>
      <c r="AH661">
        <v>261</v>
      </c>
      <c r="AI661">
        <v>267</v>
      </c>
      <c r="AJ661">
        <v>2850332</v>
      </c>
      <c r="AK661">
        <v>28082.53</v>
      </c>
      <c r="AL661" s="206"/>
    </row>
    <row r="662" spans="2:38" x14ac:dyDescent="0.25">
      <c r="B662" s="160" t="s">
        <v>661</v>
      </c>
      <c r="C662" s="108" t="s">
        <v>660</v>
      </c>
      <c r="D662" s="108" t="s">
        <v>3883</v>
      </c>
      <c r="E662" s="108" t="s">
        <v>3884</v>
      </c>
      <c r="F662" s="108" t="s">
        <v>3885</v>
      </c>
      <c r="G662" s="160" t="s">
        <v>167</v>
      </c>
      <c r="H662" s="109">
        <v>1</v>
      </c>
      <c r="I662" s="109">
        <v>1</v>
      </c>
      <c r="J662" s="109">
        <v>1</v>
      </c>
      <c r="K662" s="109">
        <v>3</v>
      </c>
      <c r="L662">
        <v>518351</v>
      </c>
      <c r="M662">
        <v>518351</v>
      </c>
      <c r="N662">
        <v>2285947</v>
      </c>
      <c r="O662">
        <v>2285947</v>
      </c>
      <c r="P662">
        <v>4623809</v>
      </c>
      <c r="Q662">
        <v>1260477.6499999999</v>
      </c>
      <c r="R662">
        <v>55912</v>
      </c>
      <c r="S662">
        <v>55912</v>
      </c>
      <c r="T662">
        <v>359375</v>
      </c>
      <c r="U662">
        <v>31659.46</v>
      </c>
      <c r="V662">
        <v>256697</v>
      </c>
      <c r="W662">
        <v>1960.44</v>
      </c>
      <c r="X662">
        <v>51339</v>
      </c>
      <c r="Y662">
        <v>25576.87</v>
      </c>
      <c r="Z662">
        <v>51339</v>
      </c>
      <c r="AA662">
        <v>4122.1499999999996</v>
      </c>
      <c r="AB662">
        <v>0</v>
      </c>
      <c r="AC662">
        <v>0</v>
      </c>
      <c r="AD662">
        <v>183.6</v>
      </c>
      <c r="AE662">
        <v>183.6</v>
      </c>
      <c r="AF662">
        <v>183.6</v>
      </c>
      <c r="AG662">
        <v>181.8</v>
      </c>
      <c r="AH662">
        <v>181.8</v>
      </c>
      <c r="AI662">
        <v>192</v>
      </c>
      <c r="AJ662">
        <v>2647809</v>
      </c>
      <c r="AK662">
        <v>922685.68</v>
      </c>
      <c r="AL662" s="206"/>
    </row>
    <row r="663" spans="2:38" x14ac:dyDescent="0.25">
      <c r="B663" s="160" t="s">
        <v>663</v>
      </c>
      <c r="C663" s="108" t="s">
        <v>662</v>
      </c>
      <c r="D663" s="108" t="s">
        <v>3886</v>
      </c>
      <c r="E663" s="108" t="s">
        <v>3887</v>
      </c>
      <c r="F663" s="108" t="s">
        <v>3888</v>
      </c>
      <c r="G663" s="160" t="s">
        <v>174</v>
      </c>
      <c r="H663" s="109"/>
      <c r="I663" s="109"/>
      <c r="J663" s="109">
        <v>1</v>
      </c>
      <c r="K663" s="109">
        <v>1</v>
      </c>
      <c r="L663">
        <v>0</v>
      </c>
      <c r="M663">
        <v>0</v>
      </c>
      <c r="N663">
        <v>0</v>
      </c>
      <c r="O663">
        <v>0</v>
      </c>
      <c r="P663">
        <v>0</v>
      </c>
      <c r="Q663">
        <v>0</v>
      </c>
      <c r="R663">
        <v>0</v>
      </c>
      <c r="S663">
        <v>0</v>
      </c>
      <c r="T663">
        <v>330066</v>
      </c>
      <c r="U663">
        <v>147366.89000000001</v>
      </c>
      <c r="V663">
        <v>0</v>
      </c>
      <c r="W663">
        <v>0</v>
      </c>
      <c r="X663">
        <v>0</v>
      </c>
      <c r="Y663">
        <v>0</v>
      </c>
      <c r="Z663">
        <v>0</v>
      </c>
      <c r="AA663">
        <v>0</v>
      </c>
      <c r="AB663">
        <v>330066</v>
      </c>
      <c r="AC663">
        <v>147366.89000000001</v>
      </c>
      <c r="AD663">
        <v>26</v>
      </c>
      <c r="AE663">
        <v>25</v>
      </c>
      <c r="AF663">
        <v>25</v>
      </c>
      <c r="AG663">
        <v>25</v>
      </c>
      <c r="AH663">
        <v>25</v>
      </c>
      <c r="AI663">
        <v>25</v>
      </c>
      <c r="AJ663">
        <v>0</v>
      </c>
      <c r="AK663">
        <v>0</v>
      </c>
      <c r="AL663" s="206"/>
    </row>
    <row r="664" spans="2:38" x14ac:dyDescent="0.25">
      <c r="B664" s="160" t="s">
        <v>1323</v>
      </c>
      <c r="C664" s="108" t="s">
        <v>1322</v>
      </c>
      <c r="D664" s="108" t="s">
        <v>3889</v>
      </c>
      <c r="E664" s="108" t="s">
        <v>3890</v>
      </c>
      <c r="F664" s="108" t="s">
        <v>3891</v>
      </c>
      <c r="G664" s="160" t="s">
        <v>167</v>
      </c>
      <c r="H664" s="109">
        <v>1</v>
      </c>
      <c r="I664" s="109">
        <v>1</v>
      </c>
      <c r="J664" s="109">
        <v>1</v>
      </c>
      <c r="K664" s="109">
        <v>3</v>
      </c>
      <c r="L664">
        <v>361916</v>
      </c>
      <c r="M664">
        <v>361916</v>
      </c>
      <c r="N664">
        <v>1896144</v>
      </c>
      <c r="O664">
        <v>1896144</v>
      </c>
      <c r="P664">
        <v>3835351</v>
      </c>
      <c r="Q664">
        <v>1858724.85</v>
      </c>
      <c r="R664">
        <v>195688</v>
      </c>
      <c r="S664">
        <v>195688</v>
      </c>
      <c r="T664">
        <v>298093</v>
      </c>
      <c r="U664">
        <v>26928.94</v>
      </c>
      <c r="V664">
        <v>212923</v>
      </c>
      <c r="W664">
        <v>0</v>
      </c>
      <c r="X664">
        <v>42585</v>
      </c>
      <c r="Y664">
        <v>26928.94</v>
      </c>
      <c r="Z664">
        <v>42585</v>
      </c>
      <c r="AA664">
        <v>0</v>
      </c>
      <c r="AB664">
        <v>0</v>
      </c>
      <c r="AC664">
        <v>0</v>
      </c>
      <c r="AD664">
        <v>554.45000000000005</v>
      </c>
      <c r="AE664">
        <v>552.04999999999995</v>
      </c>
      <c r="AF664">
        <v>552.04999999999995</v>
      </c>
      <c r="AG664">
        <v>578.5</v>
      </c>
      <c r="AH664">
        <v>579.79999999999995</v>
      </c>
      <c r="AI664">
        <v>576.70000000000005</v>
      </c>
      <c r="AJ664">
        <v>1491974</v>
      </c>
      <c r="AK664">
        <v>720987</v>
      </c>
      <c r="AL664" s="206"/>
    </row>
    <row r="665" spans="2:38" x14ac:dyDescent="0.25">
      <c r="B665" s="160" t="s">
        <v>1297</v>
      </c>
      <c r="C665" s="108" t="s">
        <v>1296</v>
      </c>
      <c r="D665" s="108" t="s">
        <v>3892</v>
      </c>
      <c r="E665" s="108" t="s">
        <v>3893</v>
      </c>
      <c r="F665" s="108" t="s">
        <v>3894</v>
      </c>
      <c r="G665" s="160" t="s">
        <v>161</v>
      </c>
      <c r="H665" s="109"/>
      <c r="I665" s="109">
        <v>1</v>
      </c>
      <c r="J665" s="109">
        <v>1</v>
      </c>
      <c r="K665" s="109">
        <v>2</v>
      </c>
      <c r="L665">
        <v>0</v>
      </c>
      <c r="M665">
        <v>0</v>
      </c>
      <c r="N665">
        <v>30663</v>
      </c>
      <c r="O665">
        <v>30663</v>
      </c>
      <c r="P665">
        <v>62023</v>
      </c>
      <c r="Q665">
        <v>62023</v>
      </c>
      <c r="R665">
        <v>0</v>
      </c>
      <c r="S665">
        <v>0</v>
      </c>
      <c r="T665">
        <v>0</v>
      </c>
      <c r="U665">
        <v>0</v>
      </c>
      <c r="V665">
        <v>0</v>
      </c>
      <c r="W665">
        <v>0</v>
      </c>
      <c r="X665">
        <v>0</v>
      </c>
      <c r="Y665">
        <v>0</v>
      </c>
      <c r="Z665">
        <v>0</v>
      </c>
      <c r="AA665">
        <v>0</v>
      </c>
      <c r="AB665">
        <v>0</v>
      </c>
      <c r="AC665">
        <v>0</v>
      </c>
      <c r="AD665">
        <v>26.65</v>
      </c>
      <c r="AE665">
        <v>29.55</v>
      </c>
      <c r="AF665">
        <v>29.55</v>
      </c>
      <c r="AG665">
        <v>28.55</v>
      </c>
      <c r="AH665">
        <v>31.05</v>
      </c>
      <c r="AI665">
        <v>27.45</v>
      </c>
      <c r="AJ665">
        <v>0</v>
      </c>
      <c r="AK665">
        <v>0</v>
      </c>
      <c r="AL665" s="206"/>
    </row>
    <row r="666" spans="2:38" x14ac:dyDescent="0.25">
      <c r="B666" s="160" t="s">
        <v>350</v>
      </c>
      <c r="C666" s="108" t="s">
        <v>349</v>
      </c>
      <c r="D666" s="108" t="s">
        <v>3895</v>
      </c>
      <c r="E666" s="108" t="s">
        <v>3896</v>
      </c>
      <c r="F666" s="108" t="s">
        <v>3897</v>
      </c>
      <c r="G666" s="160" t="s">
        <v>167</v>
      </c>
      <c r="H666" s="109">
        <v>1</v>
      </c>
      <c r="I666" s="109">
        <v>1</v>
      </c>
      <c r="J666" s="109">
        <v>1</v>
      </c>
      <c r="K666" s="109">
        <v>3</v>
      </c>
      <c r="L666">
        <v>380156</v>
      </c>
      <c r="M666">
        <v>380156</v>
      </c>
      <c r="N666">
        <v>1689584</v>
      </c>
      <c r="O666">
        <v>1057172.1599999999</v>
      </c>
      <c r="P666">
        <v>3417540</v>
      </c>
      <c r="Q666">
        <v>3018069.9</v>
      </c>
      <c r="R666">
        <v>47133</v>
      </c>
      <c r="S666">
        <v>47133</v>
      </c>
      <c r="T666">
        <v>328845</v>
      </c>
      <c r="U666">
        <v>0</v>
      </c>
      <c r="V666">
        <v>189728</v>
      </c>
      <c r="W666">
        <v>0</v>
      </c>
      <c r="X666">
        <v>37946</v>
      </c>
      <c r="Y666">
        <v>0</v>
      </c>
      <c r="Z666">
        <v>37946</v>
      </c>
      <c r="AA666">
        <v>0</v>
      </c>
      <c r="AB666">
        <v>63225</v>
      </c>
      <c r="AC666">
        <v>0</v>
      </c>
      <c r="AD666">
        <v>135</v>
      </c>
      <c r="AE666">
        <v>126</v>
      </c>
      <c r="AF666">
        <v>126</v>
      </c>
      <c r="AG666">
        <v>123</v>
      </c>
      <c r="AH666">
        <v>117</v>
      </c>
      <c r="AI666">
        <v>114</v>
      </c>
      <c r="AJ666">
        <v>700000</v>
      </c>
      <c r="AK666">
        <v>1006023.3</v>
      </c>
      <c r="AL666" s="206"/>
    </row>
    <row r="667" spans="2:38" x14ac:dyDescent="0.25">
      <c r="B667" s="160" t="s">
        <v>809</v>
      </c>
      <c r="C667" s="108" t="s">
        <v>808</v>
      </c>
      <c r="D667" s="108" t="s">
        <v>3901</v>
      </c>
      <c r="E667" s="108" t="s">
        <v>3902</v>
      </c>
      <c r="F667" s="108" t="s">
        <v>3903</v>
      </c>
      <c r="G667" s="160" t="s">
        <v>167</v>
      </c>
      <c r="H667" s="109">
        <v>1</v>
      </c>
      <c r="I667" s="109">
        <v>1</v>
      </c>
      <c r="J667" s="109">
        <v>1</v>
      </c>
      <c r="K667" s="109">
        <v>3</v>
      </c>
      <c r="L667">
        <v>294126</v>
      </c>
      <c r="M667">
        <v>294126</v>
      </c>
      <c r="N667">
        <v>1271855</v>
      </c>
      <c r="O667">
        <v>1271855</v>
      </c>
      <c r="P667">
        <v>2572595</v>
      </c>
      <c r="Q667">
        <v>490542.27</v>
      </c>
      <c r="R667">
        <v>75074</v>
      </c>
      <c r="S667">
        <v>75074</v>
      </c>
      <c r="T667">
        <v>199949</v>
      </c>
      <c r="U667">
        <v>5185.3900000000003</v>
      </c>
      <c r="V667">
        <v>142821</v>
      </c>
      <c r="W667">
        <v>4925.3900000000003</v>
      </c>
      <c r="X667">
        <v>28564</v>
      </c>
      <c r="Y667">
        <v>260</v>
      </c>
      <c r="Z667">
        <v>28564</v>
      </c>
      <c r="AA667">
        <v>0</v>
      </c>
      <c r="AB667">
        <v>0</v>
      </c>
      <c r="AC667">
        <v>0</v>
      </c>
      <c r="AD667">
        <v>254.54</v>
      </c>
      <c r="AE667">
        <v>252.66</v>
      </c>
      <c r="AF667">
        <v>252.66</v>
      </c>
      <c r="AG667">
        <v>251.72</v>
      </c>
      <c r="AH667">
        <v>253.8</v>
      </c>
      <c r="AI667">
        <v>252.43</v>
      </c>
      <c r="AJ667">
        <v>569269</v>
      </c>
      <c r="AK667">
        <v>103253.58</v>
      </c>
      <c r="AL667" s="206"/>
    </row>
    <row r="668" spans="2:38" x14ac:dyDescent="0.25">
      <c r="B668" s="160" t="s">
        <v>352</v>
      </c>
      <c r="C668" s="108" t="s">
        <v>351</v>
      </c>
      <c r="D668" s="108" t="s">
        <v>3904</v>
      </c>
      <c r="E668" s="108" t="s">
        <v>3905</v>
      </c>
      <c r="F668" s="108" t="s">
        <v>3906</v>
      </c>
      <c r="G668" s="160" t="s">
        <v>167</v>
      </c>
      <c r="H668" s="109">
        <v>1</v>
      </c>
      <c r="I668" s="109">
        <v>1</v>
      </c>
      <c r="J668" s="109">
        <v>1</v>
      </c>
      <c r="K668" s="109">
        <v>3</v>
      </c>
      <c r="L668">
        <v>73454</v>
      </c>
      <c r="M668">
        <v>73454</v>
      </c>
      <c r="N668">
        <v>280703</v>
      </c>
      <c r="O668">
        <v>260317.8</v>
      </c>
      <c r="P668">
        <v>567782</v>
      </c>
      <c r="Q668">
        <v>545484.1</v>
      </c>
      <c r="R668">
        <v>114286</v>
      </c>
      <c r="S668">
        <v>114286</v>
      </c>
      <c r="T668">
        <v>44129</v>
      </c>
      <c r="U668">
        <v>31375.23</v>
      </c>
      <c r="V668">
        <v>31521</v>
      </c>
      <c r="W668">
        <v>28178.43</v>
      </c>
      <c r="X668">
        <v>6304</v>
      </c>
      <c r="Y668">
        <v>0</v>
      </c>
      <c r="Z668">
        <v>6304</v>
      </c>
      <c r="AA668">
        <v>3196.8</v>
      </c>
      <c r="AB668">
        <v>0</v>
      </c>
      <c r="AC668">
        <v>0</v>
      </c>
      <c r="AD668">
        <v>239.6</v>
      </c>
      <c r="AE668">
        <v>248</v>
      </c>
      <c r="AF668">
        <v>248</v>
      </c>
      <c r="AG668">
        <v>263.5</v>
      </c>
      <c r="AH668">
        <v>436</v>
      </c>
      <c r="AI668">
        <v>438.5</v>
      </c>
      <c r="AJ668">
        <v>218909.66</v>
      </c>
      <c r="AK668">
        <v>171025.21</v>
      </c>
      <c r="AL668" s="206"/>
    </row>
    <row r="669" spans="2:38" x14ac:dyDescent="0.25">
      <c r="B669" s="160" t="s">
        <v>941</v>
      </c>
      <c r="C669" s="108" t="s">
        <v>940</v>
      </c>
      <c r="D669" s="108" t="s">
        <v>3907</v>
      </c>
      <c r="E669" s="108" t="s">
        <v>3908</v>
      </c>
      <c r="F669" s="108" t="s">
        <v>3909</v>
      </c>
      <c r="G669" s="160" t="s">
        <v>167</v>
      </c>
      <c r="H669" s="109">
        <v>1</v>
      </c>
      <c r="I669" s="109">
        <v>1</v>
      </c>
      <c r="J669" s="109">
        <v>1</v>
      </c>
      <c r="K669" s="109">
        <v>3</v>
      </c>
      <c r="L669">
        <v>173012</v>
      </c>
      <c r="M669">
        <v>173012</v>
      </c>
      <c r="N669">
        <v>768944</v>
      </c>
      <c r="O669">
        <v>491835.72</v>
      </c>
      <c r="P669">
        <v>1555352</v>
      </c>
      <c r="Q669">
        <v>0</v>
      </c>
      <c r="R669">
        <v>63188</v>
      </c>
      <c r="S669">
        <v>63188</v>
      </c>
      <c r="T669">
        <v>120885</v>
      </c>
      <c r="U669">
        <v>0</v>
      </c>
      <c r="V669">
        <v>86347</v>
      </c>
      <c r="W669">
        <v>0</v>
      </c>
      <c r="X669">
        <v>17269</v>
      </c>
      <c r="Y669">
        <v>0</v>
      </c>
      <c r="Z669">
        <v>17269</v>
      </c>
      <c r="AA669">
        <v>0</v>
      </c>
      <c r="AB669">
        <v>0</v>
      </c>
      <c r="AC669">
        <v>0</v>
      </c>
      <c r="AD669">
        <v>186</v>
      </c>
      <c r="AE669">
        <v>184</v>
      </c>
      <c r="AF669">
        <v>184</v>
      </c>
      <c r="AG669">
        <v>190</v>
      </c>
      <c r="AH669">
        <v>189</v>
      </c>
      <c r="AI669">
        <v>191</v>
      </c>
      <c r="AJ669">
        <v>1125459</v>
      </c>
      <c r="AK669">
        <v>0</v>
      </c>
      <c r="AL669" s="206"/>
    </row>
    <row r="670" spans="2:38" x14ac:dyDescent="0.25">
      <c r="B670" s="160" t="s">
        <v>354</v>
      </c>
      <c r="C670" s="108" t="s">
        <v>353</v>
      </c>
      <c r="D670" s="108" t="s">
        <v>3910</v>
      </c>
      <c r="E670" s="108" t="s">
        <v>3911</v>
      </c>
      <c r="F670" s="108" t="s">
        <v>3912</v>
      </c>
      <c r="G670" s="160" t="s">
        <v>167</v>
      </c>
      <c r="H670" s="109">
        <v>1</v>
      </c>
      <c r="I670" s="109">
        <v>1</v>
      </c>
      <c r="J670" s="109">
        <v>1</v>
      </c>
      <c r="K670" s="109">
        <v>3</v>
      </c>
      <c r="L670">
        <v>141489</v>
      </c>
      <c r="M670">
        <v>140838.75</v>
      </c>
      <c r="N670">
        <v>672826</v>
      </c>
      <c r="O670">
        <v>416679.92</v>
      </c>
      <c r="P670">
        <v>1360932</v>
      </c>
      <c r="Q670">
        <v>253190.28</v>
      </c>
      <c r="R670">
        <v>50333</v>
      </c>
      <c r="S670">
        <v>50333</v>
      </c>
      <c r="T670">
        <v>105775</v>
      </c>
      <c r="U670">
        <v>9994.0300000000007</v>
      </c>
      <c r="V670">
        <v>75553</v>
      </c>
      <c r="W670">
        <v>5250</v>
      </c>
      <c r="X670">
        <v>15111</v>
      </c>
      <c r="Y670">
        <v>0</v>
      </c>
      <c r="Z670">
        <v>15111</v>
      </c>
      <c r="AA670">
        <v>4744.03</v>
      </c>
      <c r="AB670">
        <v>0</v>
      </c>
      <c r="AC670">
        <v>0</v>
      </c>
      <c r="AD670">
        <v>145.25</v>
      </c>
      <c r="AE670">
        <v>149</v>
      </c>
      <c r="AF670">
        <v>149</v>
      </c>
      <c r="AG670">
        <v>147</v>
      </c>
      <c r="AH670">
        <v>156.75</v>
      </c>
      <c r="AI670">
        <v>162</v>
      </c>
      <c r="AJ670">
        <v>901968</v>
      </c>
      <c r="AK670">
        <v>253190.28</v>
      </c>
      <c r="AL670" s="206"/>
    </row>
    <row r="671" spans="2:38" x14ac:dyDescent="0.25">
      <c r="B671" s="160" t="s">
        <v>1613</v>
      </c>
      <c r="C671" s="108" t="s">
        <v>1612</v>
      </c>
      <c r="D671" s="108" t="s">
        <v>3913</v>
      </c>
      <c r="E671" s="108" t="s">
        <v>3914</v>
      </c>
      <c r="F671" s="108" t="s">
        <v>3915</v>
      </c>
      <c r="G671" s="160" t="s">
        <v>167</v>
      </c>
      <c r="H671" s="109">
        <v>1</v>
      </c>
      <c r="I671" s="109">
        <v>1</v>
      </c>
      <c r="J671" s="109">
        <v>1</v>
      </c>
      <c r="K671" s="109">
        <v>3</v>
      </c>
      <c r="L671">
        <v>110694</v>
      </c>
      <c r="M671">
        <v>110694</v>
      </c>
      <c r="N671">
        <v>491975</v>
      </c>
      <c r="O671">
        <v>491975</v>
      </c>
      <c r="P671">
        <v>995122</v>
      </c>
      <c r="Q671">
        <v>886342</v>
      </c>
      <c r="R671">
        <v>28258</v>
      </c>
      <c r="S671">
        <v>28258</v>
      </c>
      <c r="T671">
        <v>77345</v>
      </c>
      <c r="U671">
        <v>2188</v>
      </c>
      <c r="V671">
        <v>55247</v>
      </c>
      <c r="W671">
        <v>0</v>
      </c>
      <c r="X671">
        <v>11049</v>
      </c>
      <c r="Y671">
        <v>11049</v>
      </c>
      <c r="Z671">
        <v>11049</v>
      </c>
      <c r="AA671">
        <v>11049</v>
      </c>
      <c r="AB671">
        <v>0</v>
      </c>
      <c r="AC671">
        <v>0</v>
      </c>
      <c r="AD671">
        <v>113</v>
      </c>
      <c r="AE671">
        <v>102</v>
      </c>
      <c r="AF671">
        <v>102</v>
      </c>
      <c r="AG671">
        <v>109</v>
      </c>
      <c r="AH671">
        <v>95</v>
      </c>
      <c r="AI671">
        <v>99</v>
      </c>
      <c r="AJ671">
        <v>270000</v>
      </c>
      <c r="AK671">
        <v>19910</v>
      </c>
      <c r="AL671" s="206"/>
    </row>
    <row r="672" spans="2:38" x14ac:dyDescent="0.25">
      <c r="B672" s="160" t="s">
        <v>811</v>
      </c>
      <c r="C672" s="108" t="s">
        <v>810</v>
      </c>
      <c r="D672" s="108" t="s">
        <v>3916</v>
      </c>
      <c r="E672" s="108" t="s">
        <v>3917</v>
      </c>
      <c r="F672" s="108" t="s">
        <v>3918</v>
      </c>
      <c r="G672" s="160" t="s">
        <v>167</v>
      </c>
      <c r="H672" s="109">
        <v>1</v>
      </c>
      <c r="I672" s="109">
        <v>1</v>
      </c>
      <c r="J672" s="109">
        <v>1</v>
      </c>
      <c r="K672" s="109">
        <v>3</v>
      </c>
      <c r="L672">
        <v>344610</v>
      </c>
      <c r="M672">
        <v>340381</v>
      </c>
      <c r="N672">
        <v>1547967</v>
      </c>
      <c r="O672">
        <v>0</v>
      </c>
      <c r="P672">
        <v>3131090</v>
      </c>
      <c r="Q672">
        <v>367248</v>
      </c>
      <c r="R672">
        <v>133380</v>
      </c>
      <c r="S672">
        <v>131743</v>
      </c>
      <c r="T672">
        <v>243356</v>
      </c>
      <c r="U672">
        <v>0</v>
      </c>
      <c r="V672">
        <v>173826</v>
      </c>
      <c r="W672">
        <v>0</v>
      </c>
      <c r="X672">
        <v>34765</v>
      </c>
      <c r="Y672">
        <v>0</v>
      </c>
      <c r="Z672">
        <v>34765</v>
      </c>
      <c r="AA672">
        <v>0</v>
      </c>
      <c r="AB672">
        <v>0</v>
      </c>
      <c r="AC672">
        <v>0</v>
      </c>
      <c r="AD672">
        <v>340.36</v>
      </c>
      <c r="AE672">
        <v>339.54</v>
      </c>
      <c r="AF672">
        <v>339.54</v>
      </c>
      <c r="AG672">
        <v>349.64</v>
      </c>
      <c r="AH672">
        <v>376.87</v>
      </c>
      <c r="AI672">
        <v>356.53</v>
      </c>
      <c r="AJ672">
        <v>673815</v>
      </c>
      <c r="AK672">
        <v>223870</v>
      </c>
      <c r="AL672" s="206"/>
    </row>
    <row r="673" spans="2:38" x14ac:dyDescent="0.25">
      <c r="B673" s="160" t="s">
        <v>1063</v>
      </c>
      <c r="C673" s="108" t="s">
        <v>1062</v>
      </c>
      <c r="D673" s="108" t="s">
        <v>3919</v>
      </c>
      <c r="E673" s="108" t="s">
        <v>3920</v>
      </c>
      <c r="F673" s="108" t="s">
        <v>3921</v>
      </c>
      <c r="G673" s="160" t="s">
        <v>167</v>
      </c>
      <c r="H673" s="109">
        <v>1</v>
      </c>
      <c r="I673" s="109">
        <v>1</v>
      </c>
      <c r="J673" s="109">
        <v>1</v>
      </c>
      <c r="K673" s="109">
        <v>3</v>
      </c>
      <c r="L673">
        <v>270842</v>
      </c>
      <c r="M673">
        <v>270842</v>
      </c>
      <c r="N673">
        <v>1283248</v>
      </c>
      <c r="O673">
        <v>923130.7</v>
      </c>
      <c r="P673">
        <v>2595640</v>
      </c>
      <c r="Q673">
        <v>425492.16</v>
      </c>
      <c r="R673">
        <v>38048</v>
      </c>
      <c r="S673">
        <v>38048</v>
      </c>
      <c r="T673">
        <v>201740</v>
      </c>
      <c r="U673">
        <v>24945.41</v>
      </c>
      <c r="V673">
        <v>144100</v>
      </c>
      <c r="W673">
        <v>14799.93</v>
      </c>
      <c r="X673">
        <v>28820</v>
      </c>
      <c r="Y673">
        <v>0</v>
      </c>
      <c r="Z673">
        <v>28820</v>
      </c>
      <c r="AA673">
        <v>10145.48</v>
      </c>
      <c r="AB673">
        <v>0</v>
      </c>
      <c r="AC673">
        <v>0</v>
      </c>
      <c r="AD673">
        <v>104</v>
      </c>
      <c r="AE673">
        <v>95</v>
      </c>
      <c r="AF673">
        <v>95</v>
      </c>
      <c r="AG673">
        <v>94</v>
      </c>
      <c r="AH673">
        <v>99.5</v>
      </c>
      <c r="AI673">
        <v>96.8</v>
      </c>
      <c r="AJ673">
        <v>827526.73</v>
      </c>
      <c r="AK673">
        <v>354266.81</v>
      </c>
      <c r="AL673" s="206"/>
    </row>
    <row r="674" spans="2:38" x14ac:dyDescent="0.25">
      <c r="B674" s="160" t="s">
        <v>1415</v>
      </c>
      <c r="C674" s="108" t="s">
        <v>1414</v>
      </c>
      <c r="D674" s="108" t="s">
        <v>3922</v>
      </c>
      <c r="E674" s="108" t="s">
        <v>3923</v>
      </c>
      <c r="F674" s="108" t="s">
        <v>3924</v>
      </c>
      <c r="G674" s="160" t="s">
        <v>167</v>
      </c>
      <c r="H674" s="109">
        <v>1</v>
      </c>
      <c r="I674" s="109">
        <v>1</v>
      </c>
      <c r="J674" s="109">
        <v>1</v>
      </c>
      <c r="K674" s="109">
        <v>3</v>
      </c>
      <c r="L674">
        <v>1406489</v>
      </c>
      <c r="M674">
        <v>1406489</v>
      </c>
      <c r="N674">
        <v>5710727</v>
      </c>
      <c r="O674">
        <v>5132348</v>
      </c>
      <c r="P674">
        <v>11551149</v>
      </c>
      <c r="Q674">
        <v>3694922</v>
      </c>
      <c r="R674">
        <v>144784</v>
      </c>
      <c r="S674">
        <v>144784</v>
      </c>
      <c r="T674">
        <v>1035163</v>
      </c>
      <c r="U674">
        <v>204187.5</v>
      </c>
      <c r="V674">
        <v>641274</v>
      </c>
      <c r="W674">
        <v>66808.5</v>
      </c>
      <c r="X674">
        <v>128255</v>
      </c>
      <c r="Y674">
        <v>0</v>
      </c>
      <c r="Z674">
        <v>128255</v>
      </c>
      <c r="AA674">
        <v>0</v>
      </c>
      <c r="AB674">
        <v>137379</v>
      </c>
      <c r="AC674">
        <v>137379</v>
      </c>
      <c r="AD674">
        <v>349</v>
      </c>
      <c r="AE674">
        <v>344</v>
      </c>
      <c r="AF674">
        <v>344</v>
      </c>
      <c r="AG674">
        <v>335</v>
      </c>
      <c r="AH674">
        <v>338</v>
      </c>
      <c r="AI674">
        <v>336</v>
      </c>
      <c r="AJ674">
        <v>2360000</v>
      </c>
      <c r="AK674">
        <v>3694922</v>
      </c>
      <c r="AL674" s="206"/>
    </row>
    <row r="675" spans="2:38" x14ac:dyDescent="0.25">
      <c r="B675" s="160" t="s">
        <v>193</v>
      </c>
      <c r="C675" s="108" t="s">
        <v>192</v>
      </c>
      <c r="D675" s="108" t="s">
        <v>3925</v>
      </c>
      <c r="E675" s="108" t="s">
        <v>3926</v>
      </c>
      <c r="F675" s="108" t="s">
        <v>3927</v>
      </c>
      <c r="G675" s="160" t="s">
        <v>167</v>
      </c>
      <c r="H675" s="109">
        <v>1</v>
      </c>
      <c r="I675" s="109">
        <v>1</v>
      </c>
      <c r="J675" s="109">
        <v>1</v>
      </c>
      <c r="K675" s="109">
        <v>3</v>
      </c>
      <c r="L675">
        <v>251352</v>
      </c>
      <c r="M675">
        <v>251352</v>
      </c>
      <c r="N675">
        <v>1360618</v>
      </c>
      <c r="O675">
        <v>207447</v>
      </c>
      <c r="P675">
        <v>2752137</v>
      </c>
      <c r="Q675">
        <v>1138282</v>
      </c>
      <c r="R675">
        <v>16424</v>
      </c>
      <c r="S675">
        <v>16424</v>
      </c>
      <c r="T675">
        <v>213904</v>
      </c>
      <c r="U675">
        <v>17671</v>
      </c>
      <c r="V675">
        <v>152788</v>
      </c>
      <c r="W675">
        <v>0</v>
      </c>
      <c r="X675">
        <v>30558</v>
      </c>
      <c r="Y675">
        <v>17671</v>
      </c>
      <c r="Z675">
        <v>30558</v>
      </c>
      <c r="AA675">
        <v>0</v>
      </c>
      <c r="AB675">
        <v>0</v>
      </c>
      <c r="AC675">
        <v>0</v>
      </c>
      <c r="AD675">
        <v>68</v>
      </c>
      <c r="AE675">
        <v>65</v>
      </c>
      <c r="AF675">
        <v>65</v>
      </c>
      <c r="AG675">
        <v>63</v>
      </c>
      <c r="AH675">
        <v>95</v>
      </c>
      <c r="AI675">
        <v>95</v>
      </c>
      <c r="AJ675">
        <v>550428</v>
      </c>
      <c r="AK675">
        <v>17671</v>
      </c>
      <c r="AL675" s="206"/>
    </row>
    <row r="676" spans="2:38" x14ac:dyDescent="0.25">
      <c r="B676" s="160" t="s">
        <v>1003</v>
      </c>
      <c r="C676" s="108" t="s">
        <v>1002</v>
      </c>
      <c r="D676" s="108" t="s">
        <v>3928</v>
      </c>
      <c r="E676" s="108" t="s">
        <v>3929</v>
      </c>
      <c r="F676" s="108" t="s">
        <v>3930</v>
      </c>
      <c r="G676" s="160" t="s">
        <v>167</v>
      </c>
      <c r="H676" s="109">
        <v>1</v>
      </c>
      <c r="I676" s="109">
        <v>1</v>
      </c>
      <c r="J676" s="109">
        <v>1</v>
      </c>
      <c r="K676" s="109">
        <v>3</v>
      </c>
      <c r="L676">
        <v>202969</v>
      </c>
      <c r="M676">
        <v>202969</v>
      </c>
      <c r="N676">
        <v>788806</v>
      </c>
      <c r="O676">
        <v>655712.12</v>
      </c>
      <c r="P676">
        <v>1595527</v>
      </c>
      <c r="Q676">
        <v>1408652.11</v>
      </c>
      <c r="R676">
        <v>39200</v>
      </c>
      <c r="S676">
        <v>39200</v>
      </c>
      <c r="T676">
        <v>124007</v>
      </c>
      <c r="U676">
        <v>0</v>
      </c>
      <c r="V676">
        <v>88577</v>
      </c>
      <c r="W676">
        <v>0</v>
      </c>
      <c r="X676">
        <v>17715</v>
      </c>
      <c r="Y676">
        <v>0</v>
      </c>
      <c r="Z676">
        <v>17715</v>
      </c>
      <c r="AA676">
        <v>0</v>
      </c>
      <c r="AB676">
        <v>0</v>
      </c>
      <c r="AC676">
        <v>0</v>
      </c>
      <c r="AD676">
        <v>112.5</v>
      </c>
      <c r="AE676">
        <v>112</v>
      </c>
      <c r="AF676">
        <v>112</v>
      </c>
      <c r="AG676">
        <v>112.5</v>
      </c>
      <c r="AH676">
        <v>115</v>
      </c>
      <c r="AI676">
        <v>110.25</v>
      </c>
      <c r="AJ676">
        <v>473282.71</v>
      </c>
      <c r="AK676">
        <v>0</v>
      </c>
      <c r="AL676" s="206"/>
    </row>
    <row r="677" spans="2:38" x14ac:dyDescent="0.25">
      <c r="B677" s="160" t="s">
        <v>743</v>
      </c>
      <c r="C677" s="108" t="s">
        <v>742</v>
      </c>
      <c r="D677" s="108" t="s">
        <v>3931</v>
      </c>
      <c r="E677" s="108" t="s">
        <v>3932</v>
      </c>
      <c r="F677" s="108" t="s">
        <v>3933</v>
      </c>
      <c r="G677" s="160" t="s">
        <v>167</v>
      </c>
      <c r="H677" s="109">
        <v>1</v>
      </c>
      <c r="I677" s="109">
        <v>1</v>
      </c>
      <c r="J677" s="109">
        <v>1</v>
      </c>
      <c r="K677" s="109">
        <v>3</v>
      </c>
      <c r="L677">
        <v>150217</v>
      </c>
      <c r="M677">
        <v>150217</v>
      </c>
      <c r="N677">
        <v>711768</v>
      </c>
      <c r="O677">
        <v>711768</v>
      </c>
      <c r="P677">
        <v>1439701</v>
      </c>
      <c r="Q677">
        <v>7399.5</v>
      </c>
      <c r="R677">
        <v>19546</v>
      </c>
      <c r="S677">
        <v>19546</v>
      </c>
      <c r="T677">
        <v>111897</v>
      </c>
      <c r="U677">
        <v>38106.14</v>
      </c>
      <c r="V677">
        <v>79927</v>
      </c>
      <c r="W677">
        <v>7399.5</v>
      </c>
      <c r="X677">
        <v>15985</v>
      </c>
      <c r="Y677">
        <v>14721.64</v>
      </c>
      <c r="Z677">
        <v>15985</v>
      </c>
      <c r="AA677">
        <v>15985</v>
      </c>
      <c r="AB677">
        <v>0</v>
      </c>
      <c r="AC677">
        <v>0</v>
      </c>
      <c r="AD677">
        <v>66</v>
      </c>
      <c r="AE677">
        <v>64</v>
      </c>
      <c r="AF677">
        <v>64</v>
      </c>
      <c r="AG677">
        <v>63.5</v>
      </c>
      <c r="AH677">
        <v>100</v>
      </c>
      <c r="AI677">
        <v>102</v>
      </c>
      <c r="AJ677">
        <v>287941</v>
      </c>
      <c r="AK677">
        <v>7399.5</v>
      </c>
      <c r="AL677" s="206"/>
    </row>
    <row r="678" spans="2:38" x14ac:dyDescent="0.25">
      <c r="B678" s="160" t="s">
        <v>755</v>
      </c>
      <c r="C678" s="108" t="s">
        <v>754</v>
      </c>
      <c r="D678" s="108" t="s">
        <v>3934</v>
      </c>
      <c r="E678" s="108" t="s">
        <v>3935</v>
      </c>
      <c r="F678" s="108" t="s">
        <v>3936</v>
      </c>
      <c r="G678" s="160" t="s">
        <v>167</v>
      </c>
      <c r="H678" s="109">
        <v>1</v>
      </c>
      <c r="I678" s="109">
        <v>1</v>
      </c>
      <c r="J678" s="109">
        <v>1</v>
      </c>
      <c r="K678" s="109">
        <v>3</v>
      </c>
      <c r="L678">
        <v>216550</v>
      </c>
      <c r="M678">
        <v>216550</v>
      </c>
      <c r="N678">
        <v>1133987</v>
      </c>
      <c r="O678">
        <v>984437.81</v>
      </c>
      <c r="P678">
        <v>2293728</v>
      </c>
      <c r="Q678">
        <v>539185.81999999995</v>
      </c>
      <c r="R678">
        <v>30507</v>
      </c>
      <c r="S678">
        <v>30507</v>
      </c>
      <c r="T678">
        <v>212308</v>
      </c>
      <c r="U678">
        <v>29026.48</v>
      </c>
      <c r="V678">
        <v>127339</v>
      </c>
      <c r="W678">
        <v>0</v>
      </c>
      <c r="X678">
        <v>25468</v>
      </c>
      <c r="Y678">
        <v>21581.5</v>
      </c>
      <c r="Z678">
        <v>25468</v>
      </c>
      <c r="AA678">
        <v>0</v>
      </c>
      <c r="AB678">
        <v>34033</v>
      </c>
      <c r="AC678">
        <v>7444.98</v>
      </c>
      <c r="AD678">
        <v>97</v>
      </c>
      <c r="AE678">
        <v>97</v>
      </c>
      <c r="AF678">
        <v>97</v>
      </c>
      <c r="AG678">
        <v>92</v>
      </c>
      <c r="AH678">
        <v>94</v>
      </c>
      <c r="AI678">
        <v>132</v>
      </c>
      <c r="AJ678">
        <v>458746</v>
      </c>
      <c r="AK678">
        <v>187917.58</v>
      </c>
      <c r="AL678" s="206"/>
    </row>
    <row r="679" spans="2:38" x14ac:dyDescent="0.25">
      <c r="B679" s="160" t="s">
        <v>1235</v>
      </c>
      <c r="C679" s="108" t="s">
        <v>1234</v>
      </c>
      <c r="D679" s="108" t="s">
        <v>3937</v>
      </c>
      <c r="E679" s="108" t="s">
        <v>3938</v>
      </c>
      <c r="F679" s="108" t="s">
        <v>3939</v>
      </c>
      <c r="G679" s="160" t="s">
        <v>167</v>
      </c>
      <c r="H679" s="109">
        <v>1</v>
      </c>
      <c r="I679" s="109">
        <v>1</v>
      </c>
      <c r="J679" s="109">
        <v>1</v>
      </c>
      <c r="K679" s="109">
        <v>3</v>
      </c>
      <c r="L679">
        <v>215799</v>
      </c>
      <c r="M679">
        <v>215799</v>
      </c>
      <c r="N679">
        <v>959109</v>
      </c>
      <c r="O679">
        <v>853048.41</v>
      </c>
      <c r="P679">
        <v>1940000</v>
      </c>
      <c r="Q679">
        <v>121083.68</v>
      </c>
      <c r="R679">
        <v>95330</v>
      </c>
      <c r="S679">
        <v>89278.96</v>
      </c>
      <c r="T679">
        <v>150781</v>
      </c>
      <c r="U679">
        <v>92526.06</v>
      </c>
      <c r="V679">
        <v>107701</v>
      </c>
      <c r="W679">
        <v>64621</v>
      </c>
      <c r="X679">
        <v>21540</v>
      </c>
      <c r="Y679">
        <v>21540</v>
      </c>
      <c r="Z679">
        <v>21540</v>
      </c>
      <c r="AA679">
        <v>6365.06</v>
      </c>
      <c r="AB679">
        <v>0</v>
      </c>
      <c r="AC679">
        <v>0</v>
      </c>
      <c r="AD679">
        <v>265.52</v>
      </c>
      <c r="AE679">
        <v>257.91000000000003</v>
      </c>
      <c r="AF679">
        <v>257.91000000000003</v>
      </c>
      <c r="AG679">
        <v>230</v>
      </c>
      <c r="AH679">
        <v>205</v>
      </c>
      <c r="AI679">
        <v>239</v>
      </c>
      <c r="AJ679">
        <v>388000</v>
      </c>
      <c r="AK679">
        <v>103083.68</v>
      </c>
      <c r="AL679" s="206"/>
    </row>
    <row r="680" spans="2:38" x14ac:dyDescent="0.25">
      <c r="B680" s="160" t="s">
        <v>1071</v>
      </c>
      <c r="C680" s="108" t="s">
        <v>1070</v>
      </c>
      <c r="D680" s="108" t="s">
        <v>3940</v>
      </c>
      <c r="E680" s="108" t="s">
        <v>3941</v>
      </c>
      <c r="F680" s="108" t="s">
        <v>3942</v>
      </c>
      <c r="G680" s="160" t="s">
        <v>167</v>
      </c>
      <c r="H680" s="109">
        <v>1</v>
      </c>
      <c r="I680" s="109">
        <v>1</v>
      </c>
      <c r="J680" s="109">
        <v>1</v>
      </c>
      <c r="K680" s="109">
        <v>3</v>
      </c>
      <c r="L680">
        <v>372198</v>
      </c>
      <c r="M680">
        <v>372198</v>
      </c>
      <c r="N680">
        <v>2476782</v>
      </c>
      <c r="O680">
        <v>1479593.27</v>
      </c>
      <c r="P680">
        <v>5009814</v>
      </c>
      <c r="Q680">
        <v>513296.66</v>
      </c>
      <c r="R680">
        <v>55481</v>
      </c>
      <c r="S680">
        <v>55481</v>
      </c>
      <c r="T680">
        <v>389376</v>
      </c>
      <c r="U680">
        <v>19067.810000000001</v>
      </c>
      <c r="V680">
        <v>278126</v>
      </c>
      <c r="W680">
        <v>19067.810000000001</v>
      </c>
      <c r="X680">
        <v>55625</v>
      </c>
      <c r="Y680">
        <v>0</v>
      </c>
      <c r="Z680">
        <v>55625</v>
      </c>
      <c r="AA680">
        <v>0</v>
      </c>
      <c r="AB680">
        <v>0</v>
      </c>
      <c r="AC680">
        <v>0</v>
      </c>
      <c r="AD680">
        <v>155.5</v>
      </c>
      <c r="AE680">
        <v>156.5</v>
      </c>
      <c r="AF680">
        <v>156.5</v>
      </c>
      <c r="AG680">
        <v>156</v>
      </c>
      <c r="AH680">
        <v>164</v>
      </c>
      <c r="AI680">
        <v>169</v>
      </c>
      <c r="AJ680">
        <v>1001962.8</v>
      </c>
      <c r="AK680">
        <v>12290.75</v>
      </c>
      <c r="AL680" s="206"/>
    </row>
    <row r="681" spans="2:38" x14ac:dyDescent="0.25">
      <c r="B681" s="160" t="s">
        <v>813</v>
      </c>
      <c r="C681" s="108" t="s">
        <v>812</v>
      </c>
      <c r="D681" s="108" t="s">
        <v>3943</v>
      </c>
      <c r="E681" s="108" t="s">
        <v>3944</v>
      </c>
      <c r="F681" s="108" t="s">
        <v>3945</v>
      </c>
      <c r="G681" s="160" t="s">
        <v>167</v>
      </c>
      <c r="H681" s="109">
        <v>1</v>
      </c>
      <c r="I681" s="109">
        <v>1</v>
      </c>
      <c r="J681" s="109">
        <v>1</v>
      </c>
      <c r="K681" s="109">
        <v>3</v>
      </c>
      <c r="L681">
        <v>245510</v>
      </c>
      <c r="M681">
        <v>245510</v>
      </c>
      <c r="N681">
        <v>1119806</v>
      </c>
      <c r="O681">
        <v>734682.08</v>
      </c>
      <c r="P681">
        <v>2265043</v>
      </c>
      <c r="Q681">
        <v>57787.96</v>
      </c>
      <c r="R681">
        <v>86894</v>
      </c>
      <c r="S681">
        <v>86894</v>
      </c>
      <c r="T681">
        <v>176045</v>
      </c>
      <c r="U681">
        <v>46149</v>
      </c>
      <c r="V681">
        <v>125747</v>
      </c>
      <c r="W681">
        <v>21000</v>
      </c>
      <c r="X681">
        <v>25149</v>
      </c>
      <c r="Y681">
        <v>25149</v>
      </c>
      <c r="Z681">
        <v>25149</v>
      </c>
      <c r="AA681">
        <v>0</v>
      </c>
      <c r="AB681">
        <v>0</v>
      </c>
      <c r="AC681">
        <v>0</v>
      </c>
      <c r="AD681">
        <v>241</v>
      </c>
      <c r="AE681">
        <v>243</v>
      </c>
      <c r="AF681">
        <v>243</v>
      </c>
      <c r="AG681">
        <v>243</v>
      </c>
      <c r="AH681">
        <v>246</v>
      </c>
      <c r="AI681">
        <v>252.8</v>
      </c>
      <c r="AJ681">
        <v>453009</v>
      </c>
      <c r="AK681">
        <v>15330.7</v>
      </c>
      <c r="AL681" s="206"/>
    </row>
    <row r="682" spans="2:38" x14ac:dyDescent="0.25">
      <c r="B682" s="160" t="s">
        <v>577</v>
      </c>
      <c r="C682" s="108" t="s">
        <v>576</v>
      </c>
      <c r="D682" s="108" t="s">
        <v>3946</v>
      </c>
      <c r="E682" s="108" t="s">
        <v>3947</v>
      </c>
      <c r="F682" s="108" t="s">
        <v>3948</v>
      </c>
      <c r="G682" s="160" t="s">
        <v>167</v>
      </c>
      <c r="H682" s="109">
        <v>1</v>
      </c>
      <c r="I682" s="109">
        <v>1</v>
      </c>
      <c r="J682" s="109">
        <v>1</v>
      </c>
      <c r="K682" s="109">
        <v>3</v>
      </c>
      <c r="L682">
        <v>349311</v>
      </c>
      <c r="M682">
        <v>349311</v>
      </c>
      <c r="N682">
        <v>1516762</v>
      </c>
      <c r="O682">
        <v>1070378.21</v>
      </c>
      <c r="P682">
        <v>3067970</v>
      </c>
      <c r="Q682">
        <v>292198.62</v>
      </c>
      <c r="R682">
        <v>56844</v>
      </c>
      <c r="S682">
        <v>56844</v>
      </c>
      <c r="T682">
        <v>238449</v>
      </c>
      <c r="U682">
        <v>0</v>
      </c>
      <c r="V682">
        <v>170321</v>
      </c>
      <c r="W682">
        <v>0</v>
      </c>
      <c r="X682">
        <v>34064</v>
      </c>
      <c r="Y682">
        <v>0</v>
      </c>
      <c r="Z682">
        <v>34064</v>
      </c>
      <c r="AA682">
        <v>0</v>
      </c>
      <c r="AB682">
        <v>0</v>
      </c>
      <c r="AC682">
        <v>0</v>
      </c>
      <c r="AD682">
        <v>146.5</v>
      </c>
      <c r="AE682">
        <v>139</v>
      </c>
      <c r="AF682">
        <v>139</v>
      </c>
      <c r="AG682">
        <v>142</v>
      </c>
      <c r="AH682">
        <v>139</v>
      </c>
      <c r="AI682">
        <v>147</v>
      </c>
      <c r="AJ682">
        <v>613594</v>
      </c>
      <c r="AK682">
        <v>0</v>
      </c>
      <c r="AL682" s="206"/>
    </row>
    <row r="683" spans="2:38" x14ac:dyDescent="0.25">
      <c r="B683" s="160" t="s">
        <v>643</v>
      </c>
      <c r="C683" s="108" t="s">
        <v>642</v>
      </c>
      <c r="D683" s="108" t="s">
        <v>3949</v>
      </c>
      <c r="E683" s="108" t="s">
        <v>3950</v>
      </c>
      <c r="F683" s="108" t="s">
        <v>3951</v>
      </c>
      <c r="G683" s="160" t="s">
        <v>161</v>
      </c>
      <c r="H683" s="109">
        <v>1</v>
      </c>
      <c r="I683" s="109">
        <v>1</v>
      </c>
      <c r="J683" s="109">
        <v>1</v>
      </c>
      <c r="K683" s="109">
        <v>3</v>
      </c>
      <c r="L683">
        <v>468934</v>
      </c>
      <c r="M683">
        <v>468934</v>
      </c>
      <c r="N683">
        <v>2535777</v>
      </c>
      <c r="O683">
        <v>1480213.56</v>
      </c>
      <c r="P683">
        <v>5129143</v>
      </c>
      <c r="Q683">
        <v>279771.45</v>
      </c>
      <c r="R683">
        <v>0</v>
      </c>
      <c r="S683">
        <v>0</v>
      </c>
      <c r="T683">
        <v>0</v>
      </c>
      <c r="U683">
        <v>0</v>
      </c>
      <c r="V683">
        <v>0</v>
      </c>
      <c r="W683">
        <v>0</v>
      </c>
      <c r="X683">
        <v>0</v>
      </c>
      <c r="Y683">
        <v>0</v>
      </c>
      <c r="Z683">
        <v>0</v>
      </c>
      <c r="AA683">
        <v>0</v>
      </c>
      <c r="AB683">
        <v>0</v>
      </c>
      <c r="AC683">
        <v>0</v>
      </c>
      <c r="AD683">
        <v>39</v>
      </c>
      <c r="AE683">
        <v>42</v>
      </c>
      <c r="AF683">
        <v>42</v>
      </c>
      <c r="AG683">
        <v>45</v>
      </c>
      <c r="AH683">
        <v>41</v>
      </c>
      <c r="AI683">
        <v>31</v>
      </c>
      <c r="AJ683">
        <v>1025828.6</v>
      </c>
      <c r="AK683">
        <v>0</v>
      </c>
      <c r="AL683" s="206"/>
    </row>
    <row r="684" spans="2:38" x14ac:dyDescent="0.25">
      <c r="B684" s="160" t="s">
        <v>609</v>
      </c>
      <c r="C684" s="108" t="s">
        <v>608</v>
      </c>
      <c r="D684" s="108" t="s">
        <v>3952</v>
      </c>
      <c r="E684" s="108" t="s">
        <v>3953</v>
      </c>
      <c r="F684" s="108" t="s">
        <v>3954</v>
      </c>
      <c r="G684" s="160" t="s">
        <v>167</v>
      </c>
      <c r="H684" s="109">
        <v>1</v>
      </c>
      <c r="I684" s="109">
        <v>1</v>
      </c>
      <c r="J684" s="109">
        <v>1</v>
      </c>
      <c r="K684" s="109">
        <v>3</v>
      </c>
      <c r="L684">
        <v>294864</v>
      </c>
      <c r="M684">
        <v>294864</v>
      </c>
      <c r="N684">
        <v>1331533</v>
      </c>
      <c r="O684">
        <v>1331533</v>
      </c>
      <c r="P684">
        <v>2693307</v>
      </c>
      <c r="Q684">
        <v>499332.56</v>
      </c>
      <c r="R684">
        <v>44552</v>
      </c>
      <c r="S684">
        <v>44552</v>
      </c>
      <c r="T684">
        <v>209330</v>
      </c>
      <c r="U684">
        <v>77786.69</v>
      </c>
      <c r="V684">
        <v>149522</v>
      </c>
      <c r="W684">
        <v>55513.18</v>
      </c>
      <c r="X684">
        <v>29904</v>
      </c>
      <c r="Y684">
        <v>22273.51</v>
      </c>
      <c r="Z684">
        <v>29904</v>
      </c>
      <c r="AA684">
        <v>0</v>
      </c>
      <c r="AB684">
        <v>0</v>
      </c>
      <c r="AC684">
        <v>0</v>
      </c>
      <c r="AD684">
        <v>141.34</v>
      </c>
      <c r="AE684">
        <v>143.6</v>
      </c>
      <c r="AF684">
        <v>143.6</v>
      </c>
      <c r="AG684">
        <v>148</v>
      </c>
      <c r="AH684">
        <v>142.66</v>
      </c>
      <c r="AI684">
        <v>142.22999999999999</v>
      </c>
      <c r="AJ684">
        <v>548349.18000000005</v>
      </c>
      <c r="AK684">
        <v>40994.33</v>
      </c>
      <c r="AL684" s="206"/>
    </row>
    <row r="685" spans="2:38" x14ac:dyDescent="0.25">
      <c r="B685" s="160" t="s">
        <v>815</v>
      </c>
      <c r="C685" s="108" t="s">
        <v>814</v>
      </c>
      <c r="D685" s="108" t="s">
        <v>3955</v>
      </c>
      <c r="E685" s="108" t="s">
        <v>3956</v>
      </c>
      <c r="F685" s="108" t="s">
        <v>3957</v>
      </c>
      <c r="G685" s="160" t="s">
        <v>167</v>
      </c>
      <c r="H685" s="109">
        <v>1</v>
      </c>
      <c r="I685" s="109">
        <v>1</v>
      </c>
      <c r="J685" s="109">
        <v>1</v>
      </c>
      <c r="K685" s="109">
        <v>3</v>
      </c>
      <c r="L685">
        <v>386314</v>
      </c>
      <c r="M685">
        <v>386314</v>
      </c>
      <c r="N685">
        <v>1806743</v>
      </c>
      <c r="O685">
        <v>1038009.24</v>
      </c>
      <c r="P685">
        <v>3654518</v>
      </c>
      <c r="Q685">
        <v>1024431.19</v>
      </c>
      <c r="R685">
        <v>123477</v>
      </c>
      <c r="S685">
        <v>123477</v>
      </c>
      <c r="T685">
        <v>284038</v>
      </c>
      <c r="U685">
        <v>19280.89</v>
      </c>
      <c r="V685">
        <v>202884</v>
      </c>
      <c r="W685">
        <v>0</v>
      </c>
      <c r="X685">
        <v>40577</v>
      </c>
      <c r="Y685">
        <v>0</v>
      </c>
      <c r="Z685">
        <v>40577</v>
      </c>
      <c r="AA685">
        <v>19280.89</v>
      </c>
      <c r="AB685">
        <v>0</v>
      </c>
      <c r="AC685">
        <v>0</v>
      </c>
      <c r="AD685">
        <v>292.98</v>
      </c>
      <c r="AE685">
        <v>296.10000000000002</v>
      </c>
      <c r="AF685">
        <v>296.10000000000002</v>
      </c>
      <c r="AG685">
        <v>297.16000000000003</v>
      </c>
      <c r="AH685">
        <v>308.52</v>
      </c>
      <c r="AI685">
        <v>312.88</v>
      </c>
      <c r="AJ685">
        <v>787712</v>
      </c>
      <c r="AK685">
        <v>19280.89</v>
      </c>
      <c r="AL685" s="206"/>
    </row>
    <row r="686" spans="2:38" x14ac:dyDescent="0.25">
      <c r="B686" s="160" t="s">
        <v>1417</v>
      </c>
      <c r="C686" s="108" t="s">
        <v>1416</v>
      </c>
      <c r="D686" s="108" t="s">
        <v>3958</v>
      </c>
      <c r="E686" s="108" t="s">
        <v>3959</v>
      </c>
      <c r="F686" s="108" t="s">
        <v>3960</v>
      </c>
      <c r="G686" s="160" t="s">
        <v>167</v>
      </c>
      <c r="H686" s="109">
        <v>1</v>
      </c>
      <c r="I686" s="109">
        <v>1</v>
      </c>
      <c r="J686" s="109">
        <v>1</v>
      </c>
      <c r="K686" s="109">
        <v>3</v>
      </c>
      <c r="L686">
        <v>128135</v>
      </c>
      <c r="M686">
        <v>128135</v>
      </c>
      <c r="N686">
        <v>510528</v>
      </c>
      <c r="O686">
        <v>510528</v>
      </c>
      <c r="P686">
        <v>1032651</v>
      </c>
      <c r="Q686">
        <v>80037.929999999993</v>
      </c>
      <c r="R686">
        <v>129697</v>
      </c>
      <c r="S686">
        <v>129697</v>
      </c>
      <c r="T686">
        <v>80261</v>
      </c>
      <c r="U686">
        <v>33251</v>
      </c>
      <c r="V686">
        <v>57329</v>
      </c>
      <c r="W686">
        <v>21785</v>
      </c>
      <c r="X686">
        <v>11466</v>
      </c>
      <c r="Y686">
        <v>0</v>
      </c>
      <c r="Z686">
        <v>11466</v>
      </c>
      <c r="AA686">
        <v>11466</v>
      </c>
      <c r="AB686">
        <v>0</v>
      </c>
      <c r="AC686">
        <v>0</v>
      </c>
      <c r="AD686">
        <v>312</v>
      </c>
      <c r="AE686">
        <v>317</v>
      </c>
      <c r="AF686">
        <v>317</v>
      </c>
      <c r="AG686">
        <v>317</v>
      </c>
      <c r="AH686">
        <v>318</v>
      </c>
      <c r="AI686">
        <v>323</v>
      </c>
      <c r="AJ686">
        <v>1032651</v>
      </c>
      <c r="AK686">
        <v>33251</v>
      </c>
      <c r="AL686" s="206"/>
    </row>
    <row r="687" spans="2:38" x14ac:dyDescent="0.25">
      <c r="B687" s="160" t="s">
        <v>1325</v>
      </c>
      <c r="C687" s="108" t="s">
        <v>1324</v>
      </c>
      <c r="D687" s="108" t="s">
        <v>3961</v>
      </c>
      <c r="E687" s="108" t="s">
        <v>3962</v>
      </c>
      <c r="F687" s="108" t="s">
        <v>3963</v>
      </c>
      <c r="G687" s="160" t="s">
        <v>167</v>
      </c>
      <c r="H687" s="109">
        <v>1</v>
      </c>
      <c r="I687" s="109">
        <v>1</v>
      </c>
      <c r="J687" s="109">
        <v>1</v>
      </c>
      <c r="K687" s="109">
        <v>3</v>
      </c>
      <c r="L687">
        <v>210546</v>
      </c>
      <c r="M687">
        <v>210546</v>
      </c>
      <c r="N687">
        <v>935759</v>
      </c>
      <c r="O687">
        <v>527999</v>
      </c>
      <c r="P687">
        <v>1892770</v>
      </c>
      <c r="Q687">
        <v>393721.84</v>
      </c>
      <c r="R687">
        <v>80752</v>
      </c>
      <c r="S687">
        <v>80701.850000000006</v>
      </c>
      <c r="T687">
        <v>147111</v>
      </c>
      <c r="U687">
        <v>0</v>
      </c>
      <c r="V687">
        <v>105079</v>
      </c>
      <c r="W687">
        <v>0</v>
      </c>
      <c r="X687">
        <v>21016</v>
      </c>
      <c r="Y687">
        <v>0</v>
      </c>
      <c r="Z687">
        <v>21016</v>
      </c>
      <c r="AA687">
        <v>0</v>
      </c>
      <c r="AB687">
        <v>0</v>
      </c>
      <c r="AC687">
        <v>0</v>
      </c>
      <c r="AD687">
        <v>229.6</v>
      </c>
      <c r="AE687">
        <v>231.28</v>
      </c>
      <c r="AF687">
        <v>231.28</v>
      </c>
      <c r="AG687">
        <v>237.05</v>
      </c>
      <c r="AH687">
        <v>243.36</v>
      </c>
      <c r="AI687">
        <v>267.22000000000003</v>
      </c>
      <c r="AJ687">
        <v>935498</v>
      </c>
      <c r="AK687">
        <v>0</v>
      </c>
      <c r="AL687" s="206"/>
    </row>
    <row r="688" spans="2:38" x14ac:dyDescent="0.25">
      <c r="B688" s="160" t="s">
        <v>1327</v>
      </c>
      <c r="C688" s="108" t="s">
        <v>1326</v>
      </c>
      <c r="D688" s="108" t="s">
        <v>3964</v>
      </c>
      <c r="E688" s="108" t="s">
        <v>3965</v>
      </c>
      <c r="F688" s="108" t="s">
        <v>3966</v>
      </c>
      <c r="G688" s="160" t="s">
        <v>167</v>
      </c>
      <c r="H688" s="109">
        <v>1</v>
      </c>
      <c r="I688" s="109">
        <v>1</v>
      </c>
      <c r="J688" s="109">
        <v>1</v>
      </c>
      <c r="K688" s="109">
        <v>3</v>
      </c>
      <c r="L688">
        <v>250364</v>
      </c>
      <c r="M688">
        <v>250343.88</v>
      </c>
      <c r="N688">
        <v>2154918</v>
      </c>
      <c r="O688">
        <v>2154918</v>
      </c>
      <c r="P688">
        <v>4358776</v>
      </c>
      <c r="Q688">
        <v>3431733.25</v>
      </c>
      <c r="R688">
        <v>245158</v>
      </c>
      <c r="S688">
        <v>244518.5</v>
      </c>
      <c r="T688">
        <v>338775</v>
      </c>
      <c r="U688">
        <v>30463.69</v>
      </c>
      <c r="V688">
        <v>241983</v>
      </c>
      <c r="W688">
        <v>17130.939999999999</v>
      </c>
      <c r="X688">
        <v>48396</v>
      </c>
      <c r="Y688">
        <v>0</v>
      </c>
      <c r="Z688">
        <v>48396</v>
      </c>
      <c r="AA688">
        <v>13332.75</v>
      </c>
      <c r="AB688">
        <v>0</v>
      </c>
      <c r="AC688">
        <v>0</v>
      </c>
      <c r="AD688">
        <v>676.1</v>
      </c>
      <c r="AE688">
        <v>689.4</v>
      </c>
      <c r="AF688">
        <v>689.4</v>
      </c>
      <c r="AG688">
        <v>694.6</v>
      </c>
      <c r="AH688">
        <v>706.6</v>
      </c>
      <c r="AI688">
        <v>701</v>
      </c>
      <c r="AJ688">
        <v>871755.2</v>
      </c>
      <c r="AK688">
        <v>331912.48</v>
      </c>
      <c r="AL688" s="206"/>
    </row>
    <row r="689" spans="2:38" x14ac:dyDescent="0.25">
      <c r="B689" s="160" t="s">
        <v>1717</v>
      </c>
      <c r="C689" s="108" t="s">
        <v>1716</v>
      </c>
      <c r="D689" s="108" t="s">
        <v>4455</v>
      </c>
      <c r="E689" s="108" t="s">
        <v>4455</v>
      </c>
      <c r="F689" s="108" t="s">
        <v>4455</v>
      </c>
      <c r="G689" s="160" t="s">
        <v>1711</v>
      </c>
      <c r="H689" s="109"/>
      <c r="I689" s="109"/>
      <c r="J689" s="109">
        <v>1</v>
      </c>
      <c r="K689" s="109">
        <v>1</v>
      </c>
      <c r="L689" t="s">
        <v>2045</v>
      </c>
      <c r="M689" t="s">
        <v>2045</v>
      </c>
      <c r="N689" t="s">
        <v>2045</v>
      </c>
      <c r="O689" t="s">
        <v>2045</v>
      </c>
      <c r="P689" t="s">
        <v>2045</v>
      </c>
      <c r="Q689" t="s">
        <v>2045</v>
      </c>
      <c r="R689" t="s">
        <v>2045</v>
      </c>
      <c r="S689" t="s">
        <v>2045</v>
      </c>
      <c r="T689" t="s">
        <v>2045</v>
      </c>
      <c r="U689" t="s">
        <v>2045</v>
      </c>
      <c r="V689" t="s">
        <v>2045</v>
      </c>
      <c r="W689" t="s">
        <v>2045</v>
      </c>
      <c r="X689" t="s">
        <v>2045</v>
      </c>
      <c r="Y689" t="s">
        <v>2045</v>
      </c>
      <c r="Z689" t="s">
        <v>2045</v>
      </c>
      <c r="AA689" t="s">
        <v>2045</v>
      </c>
      <c r="AB689" t="s">
        <v>2045</v>
      </c>
      <c r="AC689" t="s">
        <v>2045</v>
      </c>
      <c r="AD689" t="s">
        <v>4452</v>
      </c>
      <c r="AE689" t="s">
        <v>4452</v>
      </c>
      <c r="AF689" t="s">
        <v>4452</v>
      </c>
      <c r="AG689" t="s">
        <v>4452</v>
      </c>
      <c r="AH689" t="s">
        <v>4452</v>
      </c>
      <c r="AI689" t="s">
        <v>4452</v>
      </c>
      <c r="AJ689" t="s">
        <v>2045</v>
      </c>
      <c r="AK689" t="s">
        <v>2045</v>
      </c>
      <c r="AL689" s="206"/>
    </row>
    <row r="690" spans="2:38" x14ac:dyDescent="0.25">
      <c r="B690" s="160" t="s">
        <v>1715</v>
      </c>
      <c r="C690" s="108" t="s">
        <v>1714</v>
      </c>
      <c r="D690" s="108" t="s">
        <v>3967</v>
      </c>
      <c r="E690" s="108" t="s">
        <v>4354</v>
      </c>
      <c r="F690" s="108" t="s">
        <v>4390</v>
      </c>
      <c r="G690" s="160" t="s">
        <v>1711</v>
      </c>
      <c r="H690" s="109"/>
      <c r="I690" s="109"/>
      <c r="J690" s="109">
        <v>1</v>
      </c>
      <c r="K690" s="109">
        <v>1</v>
      </c>
      <c r="L690">
        <v>0</v>
      </c>
      <c r="M690">
        <v>0</v>
      </c>
      <c r="N690">
        <v>0</v>
      </c>
      <c r="O690">
        <v>0</v>
      </c>
      <c r="P690">
        <v>0</v>
      </c>
      <c r="Q690">
        <v>0</v>
      </c>
      <c r="R690">
        <v>0</v>
      </c>
      <c r="S690">
        <v>0</v>
      </c>
      <c r="T690">
        <v>151580</v>
      </c>
      <c r="U690">
        <v>0</v>
      </c>
      <c r="V690">
        <v>0</v>
      </c>
      <c r="W690">
        <v>0</v>
      </c>
      <c r="X690">
        <v>0</v>
      </c>
      <c r="Y690">
        <v>0</v>
      </c>
      <c r="Z690">
        <v>0</v>
      </c>
      <c r="AA690">
        <v>0</v>
      </c>
      <c r="AB690">
        <v>151580</v>
      </c>
      <c r="AC690">
        <v>0</v>
      </c>
      <c r="AD690">
        <v>27</v>
      </c>
      <c r="AE690">
        <v>25</v>
      </c>
      <c r="AF690">
        <v>20</v>
      </c>
      <c r="AG690">
        <v>13</v>
      </c>
      <c r="AH690">
        <v>11</v>
      </c>
      <c r="AI690">
        <v>9</v>
      </c>
      <c r="AJ690">
        <v>0</v>
      </c>
      <c r="AK690">
        <v>0</v>
      </c>
      <c r="AL690" s="206"/>
    </row>
    <row r="691" spans="2:38" x14ac:dyDescent="0.25">
      <c r="B691" s="160" t="s">
        <v>713</v>
      </c>
      <c r="C691" s="108" t="s">
        <v>712</v>
      </c>
      <c r="D691" s="108" t="s">
        <v>3968</v>
      </c>
      <c r="E691" s="108" t="s">
        <v>3969</v>
      </c>
      <c r="F691" s="108" t="s">
        <v>3970</v>
      </c>
      <c r="G691" s="160" t="s">
        <v>167</v>
      </c>
      <c r="H691" s="109">
        <v>1</v>
      </c>
      <c r="I691" s="109">
        <v>1</v>
      </c>
      <c r="J691" s="109">
        <v>1</v>
      </c>
      <c r="K691" s="109">
        <v>3</v>
      </c>
      <c r="L691">
        <v>623032</v>
      </c>
      <c r="M691">
        <v>623032</v>
      </c>
      <c r="N691">
        <v>2595887</v>
      </c>
      <c r="O691">
        <v>2595887</v>
      </c>
      <c r="P691">
        <v>5250729</v>
      </c>
      <c r="Q691">
        <v>3441002.77</v>
      </c>
      <c r="R691">
        <v>205260</v>
      </c>
      <c r="S691">
        <v>205260</v>
      </c>
      <c r="T691">
        <v>408100</v>
      </c>
      <c r="U691">
        <v>171749</v>
      </c>
      <c r="V691">
        <v>151580</v>
      </c>
      <c r="W691">
        <v>69530</v>
      </c>
      <c r="X691">
        <v>58300</v>
      </c>
      <c r="Y691">
        <v>660</v>
      </c>
      <c r="Z691">
        <v>58300</v>
      </c>
      <c r="AA691">
        <v>18453</v>
      </c>
      <c r="AB691">
        <v>139920</v>
      </c>
      <c r="AC691">
        <v>83106</v>
      </c>
      <c r="AD691">
        <v>680.48</v>
      </c>
      <c r="AE691">
        <v>687.24</v>
      </c>
      <c r="AF691">
        <v>687.24</v>
      </c>
      <c r="AG691">
        <v>659.84</v>
      </c>
      <c r="AH691">
        <v>677.36</v>
      </c>
      <c r="AI691">
        <v>693.7</v>
      </c>
      <c r="AJ691">
        <v>1050146</v>
      </c>
      <c r="AK691">
        <v>284003.05</v>
      </c>
      <c r="AL691" s="206"/>
    </row>
    <row r="692" spans="2:38" x14ac:dyDescent="0.25">
      <c r="B692" s="160" t="s">
        <v>356</v>
      </c>
      <c r="C692" s="108" t="s">
        <v>355</v>
      </c>
      <c r="D692" s="108" t="s">
        <v>3971</v>
      </c>
      <c r="E692" s="108" t="s">
        <v>3972</v>
      </c>
      <c r="F692" s="108" t="s">
        <v>3973</v>
      </c>
      <c r="G692" s="160" t="s">
        <v>174</v>
      </c>
      <c r="H692" s="109"/>
      <c r="I692" s="109"/>
      <c r="J692" s="109">
        <v>1</v>
      </c>
      <c r="K692" s="109">
        <v>1</v>
      </c>
      <c r="L692">
        <v>0</v>
      </c>
      <c r="M692">
        <v>0</v>
      </c>
      <c r="N692">
        <v>0</v>
      </c>
      <c r="O692">
        <v>0</v>
      </c>
      <c r="P692">
        <v>0</v>
      </c>
      <c r="Q692">
        <v>0</v>
      </c>
      <c r="R692">
        <v>0</v>
      </c>
      <c r="S692">
        <v>0</v>
      </c>
      <c r="T692">
        <v>558535</v>
      </c>
      <c r="U692">
        <v>130000</v>
      </c>
      <c r="V692">
        <v>0</v>
      </c>
      <c r="W692">
        <v>0</v>
      </c>
      <c r="X692">
        <v>0</v>
      </c>
      <c r="Y692">
        <v>0</v>
      </c>
      <c r="Z692">
        <v>0</v>
      </c>
      <c r="AA692">
        <v>0</v>
      </c>
      <c r="AB692">
        <v>558535</v>
      </c>
      <c r="AC692">
        <v>130000</v>
      </c>
      <c r="AD692">
        <v>24</v>
      </c>
      <c r="AE692">
        <v>24</v>
      </c>
      <c r="AF692">
        <v>24</v>
      </c>
      <c r="AG692">
        <v>22</v>
      </c>
      <c r="AH692">
        <v>25</v>
      </c>
      <c r="AI692">
        <v>19</v>
      </c>
      <c r="AJ692">
        <v>0</v>
      </c>
      <c r="AK692">
        <v>0</v>
      </c>
      <c r="AL692" s="206"/>
    </row>
    <row r="693" spans="2:38" x14ac:dyDescent="0.25">
      <c r="B693" s="160" t="s">
        <v>358</v>
      </c>
      <c r="C693" s="108" t="s">
        <v>357</v>
      </c>
      <c r="D693" s="108" t="s">
        <v>3974</v>
      </c>
      <c r="E693" s="108" t="s">
        <v>3975</v>
      </c>
      <c r="F693" s="108" t="s">
        <v>3976</v>
      </c>
      <c r="G693" s="160" t="s">
        <v>167</v>
      </c>
      <c r="H693" s="109">
        <v>1</v>
      </c>
      <c r="I693" s="109">
        <v>1</v>
      </c>
      <c r="J693" s="109">
        <v>1</v>
      </c>
      <c r="K693" s="109">
        <v>3</v>
      </c>
      <c r="L693">
        <v>557161</v>
      </c>
      <c r="M693">
        <v>538076.1</v>
      </c>
      <c r="N693">
        <v>2476269</v>
      </c>
      <c r="O693">
        <v>2476269</v>
      </c>
      <c r="P693">
        <v>5008776</v>
      </c>
      <c r="Q693">
        <v>0</v>
      </c>
      <c r="R693">
        <v>44680</v>
      </c>
      <c r="S693">
        <v>44680</v>
      </c>
      <c r="T693">
        <v>468427</v>
      </c>
      <c r="U693">
        <v>0</v>
      </c>
      <c r="V693">
        <v>278067</v>
      </c>
      <c r="W693">
        <v>0</v>
      </c>
      <c r="X693">
        <v>55613</v>
      </c>
      <c r="Y693">
        <v>0</v>
      </c>
      <c r="Z693">
        <v>55613</v>
      </c>
      <c r="AA693">
        <v>0</v>
      </c>
      <c r="AB693">
        <v>79134</v>
      </c>
      <c r="AC693">
        <v>0</v>
      </c>
      <c r="AD693">
        <v>141</v>
      </c>
      <c r="AE693">
        <v>152.35</v>
      </c>
      <c r="AF693">
        <v>152.35</v>
      </c>
      <c r="AG693">
        <v>152.6</v>
      </c>
      <c r="AH693">
        <v>139.19999999999999</v>
      </c>
      <c r="AI693">
        <v>145.41</v>
      </c>
      <c r="AJ693">
        <v>3911533.14</v>
      </c>
      <c r="AK693">
        <v>0</v>
      </c>
      <c r="AL693" s="206"/>
    </row>
    <row r="694" spans="2:38" x14ac:dyDescent="0.25">
      <c r="B694" s="160" t="s">
        <v>973</v>
      </c>
      <c r="C694" s="108" t="s">
        <v>972</v>
      </c>
      <c r="D694" s="108" t="s">
        <v>3977</v>
      </c>
      <c r="E694" s="108" t="s">
        <v>3978</v>
      </c>
      <c r="F694" s="108" t="s">
        <v>3979</v>
      </c>
      <c r="G694" s="160" t="s">
        <v>167</v>
      </c>
      <c r="H694" s="109">
        <v>1</v>
      </c>
      <c r="I694" s="109">
        <v>1</v>
      </c>
      <c r="J694" s="109">
        <v>1</v>
      </c>
      <c r="K694" s="109">
        <v>3</v>
      </c>
      <c r="L694">
        <v>624411</v>
      </c>
      <c r="M694">
        <v>624411</v>
      </c>
      <c r="N694">
        <v>3670241</v>
      </c>
      <c r="O694">
        <v>3670241</v>
      </c>
      <c r="P694">
        <v>7423836</v>
      </c>
      <c r="Q694">
        <v>3480793.59</v>
      </c>
      <c r="R694">
        <v>44811</v>
      </c>
      <c r="S694">
        <v>44811</v>
      </c>
      <c r="T694">
        <v>576998</v>
      </c>
      <c r="U694">
        <v>120553</v>
      </c>
      <c r="V694">
        <v>412142</v>
      </c>
      <c r="W694">
        <v>86111</v>
      </c>
      <c r="X694">
        <v>82428</v>
      </c>
      <c r="Y694">
        <v>17227.02</v>
      </c>
      <c r="Z694">
        <v>82428</v>
      </c>
      <c r="AA694">
        <v>17214.98</v>
      </c>
      <c r="AB694">
        <v>0</v>
      </c>
      <c r="AC694">
        <v>0</v>
      </c>
      <c r="AD694">
        <v>110</v>
      </c>
      <c r="AE694">
        <v>129</v>
      </c>
      <c r="AF694">
        <v>129</v>
      </c>
      <c r="AG694">
        <v>120.18</v>
      </c>
      <c r="AH694">
        <v>117.4</v>
      </c>
      <c r="AI694">
        <v>119.4</v>
      </c>
      <c r="AJ694">
        <v>1484767.2</v>
      </c>
      <c r="AK694">
        <v>120553.06</v>
      </c>
      <c r="AL694" s="206"/>
    </row>
    <row r="695" spans="2:38" x14ac:dyDescent="0.25">
      <c r="B695" s="160" t="s">
        <v>751</v>
      </c>
      <c r="C695" s="108" t="s">
        <v>750</v>
      </c>
      <c r="D695" s="108" t="s">
        <v>3980</v>
      </c>
      <c r="E695" s="108" t="s">
        <v>3981</v>
      </c>
      <c r="F695" s="108" t="s">
        <v>3982</v>
      </c>
      <c r="G695" s="160" t="s">
        <v>161</v>
      </c>
      <c r="H695" s="109">
        <v>1</v>
      </c>
      <c r="I695" s="109">
        <v>1</v>
      </c>
      <c r="J695" s="109">
        <v>1</v>
      </c>
      <c r="K695" s="109">
        <v>3</v>
      </c>
      <c r="L695">
        <v>18218</v>
      </c>
      <c r="M695">
        <v>18218</v>
      </c>
      <c r="N695">
        <v>80970</v>
      </c>
      <c r="O695">
        <v>54920.9</v>
      </c>
      <c r="P695">
        <v>163779</v>
      </c>
      <c r="Q695">
        <v>76371.08</v>
      </c>
      <c r="R695">
        <v>0</v>
      </c>
      <c r="S695">
        <v>0</v>
      </c>
      <c r="T695">
        <v>12728</v>
      </c>
      <c r="U695">
        <v>557.46</v>
      </c>
      <c r="V695">
        <v>9092</v>
      </c>
      <c r="W695">
        <v>0</v>
      </c>
      <c r="X695">
        <v>1818</v>
      </c>
      <c r="Y695">
        <v>557.46</v>
      </c>
      <c r="Z695">
        <v>1818</v>
      </c>
      <c r="AA695">
        <v>0</v>
      </c>
      <c r="AB695">
        <v>0</v>
      </c>
      <c r="AC695">
        <v>0</v>
      </c>
      <c r="AD695">
        <v>11.5</v>
      </c>
      <c r="AE695">
        <v>10.5</v>
      </c>
      <c r="AF695">
        <v>10.5</v>
      </c>
      <c r="AG695">
        <v>10.4</v>
      </c>
      <c r="AH695">
        <v>12.4</v>
      </c>
      <c r="AI695">
        <v>15</v>
      </c>
      <c r="AJ695">
        <v>80000</v>
      </c>
      <c r="AK695">
        <v>5551.8</v>
      </c>
      <c r="AL695" s="206"/>
    </row>
    <row r="696" spans="2:38" x14ac:dyDescent="0.25">
      <c r="B696" s="160" t="s">
        <v>360</v>
      </c>
      <c r="C696" s="108" t="s">
        <v>359</v>
      </c>
      <c r="D696" s="108" t="s">
        <v>3983</v>
      </c>
      <c r="E696" s="108" t="s">
        <v>3984</v>
      </c>
      <c r="F696" s="108" t="s">
        <v>3985</v>
      </c>
      <c r="G696" s="160" t="s">
        <v>167</v>
      </c>
      <c r="H696" s="109">
        <v>1</v>
      </c>
      <c r="I696" s="109">
        <v>1</v>
      </c>
      <c r="J696" s="109">
        <v>1</v>
      </c>
      <c r="K696" s="109">
        <v>3</v>
      </c>
      <c r="L696">
        <v>935197</v>
      </c>
      <c r="M696">
        <v>935197</v>
      </c>
      <c r="N696">
        <v>4156434</v>
      </c>
      <c r="O696">
        <v>3103210</v>
      </c>
      <c r="P696">
        <v>8407724</v>
      </c>
      <c r="Q696">
        <v>267772</v>
      </c>
      <c r="R696">
        <v>54298</v>
      </c>
      <c r="S696">
        <v>54298</v>
      </c>
      <c r="T696">
        <v>715690</v>
      </c>
      <c r="U696">
        <v>74627</v>
      </c>
      <c r="V696">
        <v>466738</v>
      </c>
      <c r="W696">
        <v>16243</v>
      </c>
      <c r="X696">
        <v>93348</v>
      </c>
      <c r="Y696">
        <v>44400</v>
      </c>
      <c r="Z696">
        <v>93348</v>
      </c>
      <c r="AA696">
        <v>13984</v>
      </c>
      <c r="AB696">
        <v>62256</v>
      </c>
      <c r="AC696">
        <v>0</v>
      </c>
      <c r="AD696">
        <v>107</v>
      </c>
      <c r="AE696">
        <v>114</v>
      </c>
      <c r="AF696">
        <v>114</v>
      </c>
      <c r="AG696">
        <v>110.4</v>
      </c>
      <c r="AH696">
        <v>97.4</v>
      </c>
      <c r="AI696">
        <v>91</v>
      </c>
      <c r="AJ696">
        <v>1681545</v>
      </c>
      <c r="AK696">
        <v>261348</v>
      </c>
      <c r="AL696" s="206"/>
    </row>
    <row r="697" spans="2:38" x14ac:dyDescent="0.25">
      <c r="B697" s="160" t="s">
        <v>1169</v>
      </c>
      <c r="C697" s="108" t="s">
        <v>1168</v>
      </c>
      <c r="D697" s="108" t="s">
        <v>3986</v>
      </c>
      <c r="E697" s="108" t="s">
        <v>3987</v>
      </c>
      <c r="F697" s="108" t="s">
        <v>4391</v>
      </c>
      <c r="G697" s="160" t="s">
        <v>167</v>
      </c>
      <c r="H697" s="109">
        <v>1</v>
      </c>
      <c r="I697" s="109">
        <v>1</v>
      </c>
      <c r="J697" s="109">
        <v>1</v>
      </c>
      <c r="K697" s="109">
        <v>3</v>
      </c>
      <c r="L697">
        <v>901123</v>
      </c>
      <c r="M697">
        <v>901123</v>
      </c>
      <c r="N697">
        <v>3562405</v>
      </c>
      <c r="O697">
        <v>879730.31</v>
      </c>
      <c r="P697">
        <v>7205716</v>
      </c>
      <c r="Q697">
        <v>3707197.16</v>
      </c>
      <c r="R697">
        <v>153301</v>
      </c>
      <c r="S697">
        <v>153301</v>
      </c>
      <c r="T697">
        <v>607777</v>
      </c>
      <c r="U697">
        <v>400561.75</v>
      </c>
      <c r="V697">
        <v>400033</v>
      </c>
      <c r="W697">
        <v>192817.75</v>
      </c>
      <c r="X697">
        <v>80007</v>
      </c>
      <c r="Y697">
        <v>80007</v>
      </c>
      <c r="Z697">
        <v>80007</v>
      </c>
      <c r="AA697">
        <v>80007</v>
      </c>
      <c r="AB697">
        <v>47730</v>
      </c>
      <c r="AC697">
        <v>47730</v>
      </c>
      <c r="AD697">
        <v>418.5</v>
      </c>
      <c r="AE697">
        <v>434.5</v>
      </c>
      <c r="AF697">
        <v>434.5</v>
      </c>
      <c r="AG697">
        <v>435.5</v>
      </c>
      <c r="AH697">
        <v>426.5</v>
      </c>
      <c r="AI697">
        <v>421</v>
      </c>
      <c r="AJ697">
        <v>1441143</v>
      </c>
      <c r="AK697">
        <v>400561.75</v>
      </c>
      <c r="AL697" s="206"/>
    </row>
    <row r="698" spans="2:38" x14ac:dyDescent="0.25">
      <c r="B698" s="160" t="s">
        <v>229</v>
      </c>
      <c r="C698" s="108" t="s">
        <v>228</v>
      </c>
      <c r="D698" s="108" t="s">
        <v>3988</v>
      </c>
      <c r="E698" s="108" t="s">
        <v>3989</v>
      </c>
      <c r="F698" s="108" t="s">
        <v>3990</v>
      </c>
      <c r="G698" s="160" t="s">
        <v>161</v>
      </c>
      <c r="H698" s="109">
        <v>1</v>
      </c>
      <c r="I698" s="109">
        <v>1</v>
      </c>
      <c r="J698" s="109">
        <v>1</v>
      </c>
      <c r="K698" s="109">
        <v>3</v>
      </c>
      <c r="L698">
        <v>105001</v>
      </c>
      <c r="M698">
        <v>101147.63</v>
      </c>
      <c r="N698">
        <v>464943</v>
      </c>
      <c r="O698">
        <v>18922.689999999999</v>
      </c>
      <c r="P698">
        <v>940445</v>
      </c>
      <c r="Q698">
        <v>341017</v>
      </c>
      <c r="R698">
        <v>0</v>
      </c>
      <c r="S698">
        <v>0</v>
      </c>
      <c r="T698">
        <v>122528</v>
      </c>
      <c r="U698">
        <v>6504.35</v>
      </c>
      <c r="V698">
        <v>52210</v>
      </c>
      <c r="W698">
        <v>6504.35</v>
      </c>
      <c r="X698">
        <v>10442</v>
      </c>
      <c r="Y698">
        <v>0</v>
      </c>
      <c r="Z698">
        <v>10442</v>
      </c>
      <c r="AA698">
        <v>0</v>
      </c>
      <c r="AB698">
        <v>49434</v>
      </c>
      <c r="AC698">
        <v>0</v>
      </c>
      <c r="AD698">
        <v>59.5</v>
      </c>
      <c r="AE698">
        <v>59.5</v>
      </c>
      <c r="AF698">
        <v>59.5</v>
      </c>
      <c r="AG698">
        <v>59.5</v>
      </c>
      <c r="AH698">
        <v>61.5</v>
      </c>
      <c r="AI698">
        <v>58.5</v>
      </c>
      <c r="AJ698">
        <v>724142.65</v>
      </c>
      <c r="AK698">
        <v>0</v>
      </c>
      <c r="AL698" s="206"/>
    </row>
    <row r="699" spans="2:38" x14ac:dyDescent="0.25">
      <c r="B699" s="160" t="s">
        <v>1067</v>
      </c>
      <c r="C699" s="108" t="s">
        <v>1066</v>
      </c>
      <c r="D699" s="108" t="s">
        <v>3991</v>
      </c>
      <c r="E699" s="108" t="s">
        <v>3992</v>
      </c>
      <c r="F699" s="108" t="s">
        <v>3993</v>
      </c>
      <c r="G699" s="160" t="s">
        <v>167</v>
      </c>
      <c r="H699" s="109">
        <v>1</v>
      </c>
      <c r="I699" s="109">
        <v>1</v>
      </c>
      <c r="J699" s="109">
        <v>1</v>
      </c>
      <c r="K699" s="109">
        <v>3</v>
      </c>
      <c r="L699">
        <v>112698</v>
      </c>
      <c r="M699">
        <v>112698</v>
      </c>
      <c r="N699">
        <v>500881</v>
      </c>
      <c r="O699">
        <v>500881</v>
      </c>
      <c r="P699">
        <v>1013136</v>
      </c>
      <c r="Q699">
        <v>120737.85</v>
      </c>
      <c r="R699">
        <v>19314</v>
      </c>
      <c r="S699">
        <v>19314</v>
      </c>
      <c r="T699">
        <v>78745</v>
      </c>
      <c r="U699">
        <v>10032.76</v>
      </c>
      <c r="V699">
        <v>56247</v>
      </c>
      <c r="W699">
        <v>0</v>
      </c>
      <c r="X699">
        <v>11249</v>
      </c>
      <c r="Y699">
        <v>0</v>
      </c>
      <c r="Z699">
        <v>11249</v>
      </c>
      <c r="AA699">
        <v>10032.76</v>
      </c>
      <c r="AB699">
        <v>0</v>
      </c>
      <c r="AC699">
        <v>0</v>
      </c>
      <c r="AD699">
        <v>65</v>
      </c>
      <c r="AE699">
        <v>66</v>
      </c>
      <c r="AF699">
        <v>66</v>
      </c>
      <c r="AG699">
        <v>64</v>
      </c>
      <c r="AH699">
        <v>65</v>
      </c>
      <c r="AI699">
        <v>65</v>
      </c>
      <c r="AJ699">
        <v>212758.56</v>
      </c>
      <c r="AK699">
        <v>28634.6</v>
      </c>
      <c r="AL699" s="206"/>
    </row>
    <row r="700" spans="2:38" x14ac:dyDescent="0.25">
      <c r="B700" s="160" t="s">
        <v>1029</v>
      </c>
      <c r="C700" s="108" t="s">
        <v>1028</v>
      </c>
      <c r="D700" s="108" t="s">
        <v>3994</v>
      </c>
      <c r="E700" s="108" t="s">
        <v>3995</v>
      </c>
      <c r="F700" s="108" t="s">
        <v>3996</v>
      </c>
      <c r="G700" s="160" t="s">
        <v>174</v>
      </c>
      <c r="H700" s="109"/>
      <c r="I700" s="109"/>
      <c r="J700" s="109">
        <v>1</v>
      </c>
      <c r="K700" s="109">
        <v>1</v>
      </c>
      <c r="L700">
        <v>0</v>
      </c>
      <c r="M700">
        <v>0</v>
      </c>
      <c r="N700">
        <v>0</v>
      </c>
      <c r="O700">
        <v>0</v>
      </c>
      <c r="P700">
        <v>0</v>
      </c>
      <c r="Q700">
        <v>0</v>
      </c>
      <c r="R700">
        <v>0</v>
      </c>
      <c r="S700">
        <v>0</v>
      </c>
      <c r="T700">
        <v>385870</v>
      </c>
      <c r="U700">
        <v>0</v>
      </c>
      <c r="V700">
        <v>0</v>
      </c>
      <c r="W700">
        <v>0</v>
      </c>
      <c r="X700">
        <v>0</v>
      </c>
      <c r="Y700">
        <v>0</v>
      </c>
      <c r="Z700">
        <v>0</v>
      </c>
      <c r="AA700">
        <v>0</v>
      </c>
      <c r="AB700">
        <v>385870</v>
      </c>
      <c r="AC700">
        <v>0</v>
      </c>
      <c r="AD700">
        <v>27</v>
      </c>
      <c r="AE700">
        <v>28</v>
      </c>
      <c r="AF700">
        <v>28</v>
      </c>
      <c r="AG700">
        <v>28</v>
      </c>
      <c r="AH700">
        <v>27</v>
      </c>
      <c r="AI700">
        <v>28</v>
      </c>
      <c r="AJ700">
        <v>0</v>
      </c>
      <c r="AK700">
        <v>0</v>
      </c>
      <c r="AL700" s="206"/>
    </row>
    <row r="701" spans="2:38" x14ac:dyDescent="0.25">
      <c r="B701" s="160" t="s">
        <v>1149</v>
      </c>
      <c r="C701" s="108" t="s">
        <v>1148</v>
      </c>
      <c r="D701" s="108" t="s">
        <v>3997</v>
      </c>
      <c r="E701" s="108" t="s">
        <v>3998</v>
      </c>
      <c r="F701" s="108" t="s">
        <v>3999</v>
      </c>
      <c r="G701" s="160" t="s">
        <v>167</v>
      </c>
      <c r="H701" s="109">
        <v>1</v>
      </c>
      <c r="I701" s="109">
        <v>1</v>
      </c>
      <c r="J701" s="109">
        <v>1</v>
      </c>
      <c r="K701" s="109">
        <v>3</v>
      </c>
      <c r="L701">
        <v>178600</v>
      </c>
      <c r="M701">
        <v>178600</v>
      </c>
      <c r="N701">
        <v>964655</v>
      </c>
      <c r="O701">
        <v>803090.48</v>
      </c>
      <c r="P701">
        <v>1951218</v>
      </c>
      <c r="Q701">
        <v>964001.77</v>
      </c>
      <c r="R701">
        <v>26376</v>
      </c>
      <c r="S701">
        <v>26376</v>
      </c>
      <c r="T701">
        <v>151653</v>
      </c>
      <c r="U701">
        <v>5320</v>
      </c>
      <c r="V701">
        <v>108323</v>
      </c>
      <c r="W701">
        <v>0</v>
      </c>
      <c r="X701">
        <v>21665</v>
      </c>
      <c r="Y701">
        <v>5320</v>
      </c>
      <c r="Z701">
        <v>21665</v>
      </c>
      <c r="AA701">
        <v>0</v>
      </c>
      <c r="AB701">
        <v>0</v>
      </c>
      <c r="AC701">
        <v>0</v>
      </c>
      <c r="AD701">
        <v>75</v>
      </c>
      <c r="AE701">
        <v>74.900000000000006</v>
      </c>
      <c r="AF701">
        <v>74.900000000000006</v>
      </c>
      <c r="AG701">
        <v>77.11</v>
      </c>
      <c r="AH701">
        <v>81.59</v>
      </c>
      <c r="AI701">
        <v>76.510000000000005</v>
      </c>
      <c r="AJ701">
        <v>390243.6</v>
      </c>
      <c r="AK701">
        <v>0</v>
      </c>
      <c r="AL701" s="206"/>
    </row>
    <row r="702" spans="2:38" x14ac:dyDescent="0.25">
      <c r="B702" s="160" t="s">
        <v>1147</v>
      </c>
      <c r="C702" s="108" t="s">
        <v>1146</v>
      </c>
      <c r="D702" s="108" t="s">
        <v>4000</v>
      </c>
      <c r="E702" s="108" t="s">
        <v>4001</v>
      </c>
      <c r="F702" s="108" t="s">
        <v>4002</v>
      </c>
      <c r="G702" s="160" t="s">
        <v>174</v>
      </c>
      <c r="H702" s="109"/>
      <c r="I702" s="109"/>
      <c r="J702" s="109">
        <v>1</v>
      </c>
      <c r="K702" s="109">
        <v>1</v>
      </c>
      <c r="L702">
        <v>0</v>
      </c>
      <c r="M702">
        <v>0</v>
      </c>
      <c r="N702">
        <v>0</v>
      </c>
      <c r="O702">
        <v>0</v>
      </c>
      <c r="P702">
        <v>0</v>
      </c>
      <c r="Q702">
        <v>0</v>
      </c>
      <c r="R702">
        <v>0</v>
      </c>
      <c r="S702">
        <v>0</v>
      </c>
      <c r="T702">
        <v>0</v>
      </c>
      <c r="U702">
        <v>0</v>
      </c>
      <c r="V702">
        <v>0</v>
      </c>
      <c r="W702">
        <v>0</v>
      </c>
      <c r="X702">
        <v>0</v>
      </c>
      <c r="Y702">
        <v>0</v>
      </c>
      <c r="Z702">
        <v>0</v>
      </c>
      <c r="AA702">
        <v>0</v>
      </c>
      <c r="AB702">
        <v>0</v>
      </c>
      <c r="AC702">
        <v>0</v>
      </c>
      <c r="AD702">
        <v>23.4</v>
      </c>
      <c r="AE702">
        <v>23.4</v>
      </c>
      <c r="AF702">
        <v>23.4</v>
      </c>
      <c r="AG702">
        <v>20.399999999999999</v>
      </c>
      <c r="AH702">
        <v>21.4</v>
      </c>
      <c r="AI702">
        <v>19.899999999999999</v>
      </c>
      <c r="AJ702">
        <v>0</v>
      </c>
      <c r="AK702">
        <v>0</v>
      </c>
      <c r="AL702" s="206"/>
    </row>
    <row r="703" spans="2:38" x14ac:dyDescent="0.25">
      <c r="B703" s="160" t="s">
        <v>975</v>
      </c>
      <c r="C703" s="108" t="s">
        <v>974</v>
      </c>
      <c r="D703" s="108" t="s">
        <v>4003</v>
      </c>
      <c r="E703" s="108" t="s">
        <v>4004</v>
      </c>
      <c r="F703" s="108" t="s">
        <v>4005</v>
      </c>
      <c r="G703" s="160" t="s">
        <v>167</v>
      </c>
      <c r="H703" s="109">
        <v>1</v>
      </c>
      <c r="I703" s="109">
        <v>1</v>
      </c>
      <c r="J703" s="109">
        <v>1</v>
      </c>
      <c r="K703" s="109">
        <v>3</v>
      </c>
      <c r="L703">
        <v>381069</v>
      </c>
      <c r="M703">
        <v>379000.73</v>
      </c>
      <c r="N703">
        <v>2786530</v>
      </c>
      <c r="O703">
        <v>2786530</v>
      </c>
      <c r="P703">
        <v>5636344</v>
      </c>
      <c r="Q703">
        <v>1398839.51</v>
      </c>
      <c r="R703">
        <v>98459</v>
      </c>
      <c r="S703">
        <v>98459</v>
      </c>
      <c r="T703">
        <v>438072</v>
      </c>
      <c r="U703">
        <v>0</v>
      </c>
      <c r="V703">
        <v>312908</v>
      </c>
      <c r="W703">
        <v>0</v>
      </c>
      <c r="X703">
        <v>62582</v>
      </c>
      <c r="Y703">
        <v>0</v>
      </c>
      <c r="Z703">
        <v>62582</v>
      </c>
      <c r="AA703">
        <v>0</v>
      </c>
      <c r="AB703">
        <v>0</v>
      </c>
      <c r="AC703">
        <v>0</v>
      </c>
      <c r="AD703">
        <v>245</v>
      </c>
      <c r="AE703">
        <v>231</v>
      </c>
      <c r="AF703">
        <v>231</v>
      </c>
      <c r="AG703">
        <v>232.5</v>
      </c>
      <c r="AH703">
        <v>229</v>
      </c>
      <c r="AI703">
        <v>230.5</v>
      </c>
      <c r="AJ703">
        <v>1127269</v>
      </c>
      <c r="AK703">
        <v>0</v>
      </c>
      <c r="AL703" s="206"/>
    </row>
    <row r="704" spans="2:38" x14ac:dyDescent="0.25">
      <c r="B704" s="160" t="s">
        <v>983</v>
      </c>
      <c r="C704" s="108" t="s">
        <v>982</v>
      </c>
      <c r="D704" s="108" t="s">
        <v>4006</v>
      </c>
      <c r="E704" s="108" t="s">
        <v>4007</v>
      </c>
      <c r="F704" s="108" t="s">
        <v>4008</v>
      </c>
      <c r="G704" s="160" t="s">
        <v>167</v>
      </c>
      <c r="H704" s="109">
        <v>1</v>
      </c>
      <c r="I704" s="109">
        <v>1</v>
      </c>
      <c r="J704" s="109">
        <v>1</v>
      </c>
      <c r="K704" s="109">
        <v>3</v>
      </c>
      <c r="L704">
        <v>213009</v>
      </c>
      <c r="M704">
        <v>213009</v>
      </c>
      <c r="N704">
        <v>964537</v>
      </c>
      <c r="O704">
        <v>910500</v>
      </c>
      <c r="P704">
        <v>1950980</v>
      </c>
      <c r="Q704">
        <v>0</v>
      </c>
      <c r="R704">
        <v>52798</v>
      </c>
      <c r="S704">
        <v>52794.55</v>
      </c>
      <c r="T704">
        <v>151635</v>
      </c>
      <c r="U704">
        <v>2820.4</v>
      </c>
      <c r="V704">
        <v>108311</v>
      </c>
      <c r="W704">
        <v>0</v>
      </c>
      <c r="X704">
        <v>21662</v>
      </c>
      <c r="Y704">
        <v>2820.4</v>
      </c>
      <c r="Z704">
        <v>21662</v>
      </c>
      <c r="AA704">
        <v>0</v>
      </c>
      <c r="AB704">
        <v>0</v>
      </c>
      <c r="AC704">
        <v>0</v>
      </c>
      <c r="AD704">
        <v>164</v>
      </c>
      <c r="AE704">
        <v>165</v>
      </c>
      <c r="AF704">
        <v>165</v>
      </c>
      <c r="AG704">
        <v>170</v>
      </c>
      <c r="AH704">
        <v>168</v>
      </c>
      <c r="AI704">
        <v>159</v>
      </c>
      <c r="AJ704">
        <v>1147660</v>
      </c>
      <c r="AK704">
        <v>0</v>
      </c>
      <c r="AL704" s="206"/>
    </row>
    <row r="705" spans="2:38" x14ac:dyDescent="0.25">
      <c r="B705" s="160" t="s">
        <v>963</v>
      </c>
      <c r="C705" s="108" t="s">
        <v>962</v>
      </c>
      <c r="D705" s="108" t="s">
        <v>4009</v>
      </c>
      <c r="E705" s="108" t="s">
        <v>4010</v>
      </c>
      <c r="F705" s="108" t="s">
        <v>4011</v>
      </c>
      <c r="G705" s="160" t="s">
        <v>161</v>
      </c>
      <c r="H705" s="109">
        <v>1</v>
      </c>
      <c r="I705" s="109">
        <v>1</v>
      </c>
      <c r="J705" s="109">
        <v>1</v>
      </c>
      <c r="K705" s="109">
        <v>3</v>
      </c>
      <c r="L705">
        <v>119412</v>
      </c>
      <c r="M705">
        <v>103210.92</v>
      </c>
      <c r="N705">
        <v>633596</v>
      </c>
      <c r="O705">
        <v>165263.88</v>
      </c>
      <c r="P705">
        <v>1281580</v>
      </c>
      <c r="Q705">
        <v>339261.02</v>
      </c>
      <c r="R705">
        <v>0</v>
      </c>
      <c r="S705">
        <v>0</v>
      </c>
      <c r="T705">
        <v>99608</v>
      </c>
      <c r="U705">
        <v>0</v>
      </c>
      <c r="V705">
        <v>71148</v>
      </c>
      <c r="W705">
        <v>0</v>
      </c>
      <c r="X705">
        <v>14230</v>
      </c>
      <c r="Y705">
        <v>0</v>
      </c>
      <c r="Z705">
        <v>14230</v>
      </c>
      <c r="AA705">
        <v>0</v>
      </c>
      <c r="AB705">
        <v>0</v>
      </c>
      <c r="AC705">
        <v>0</v>
      </c>
      <c r="AD705">
        <v>18</v>
      </c>
      <c r="AE705">
        <v>19</v>
      </c>
      <c r="AF705">
        <v>19</v>
      </c>
      <c r="AG705">
        <v>17</v>
      </c>
      <c r="AH705">
        <v>23</v>
      </c>
      <c r="AI705">
        <v>23</v>
      </c>
      <c r="AJ705">
        <v>256316</v>
      </c>
      <c r="AK705">
        <v>134472.46</v>
      </c>
      <c r="AL705" s="206"/>
    </row>
    <row r="706" spans="2:38" x14ac:dyDescent="0.25">
      <c r="B706" s="160" t="s">
        <v>1704</v>
      </c>
      <c r="C706" s="108" t="s">
        <v>1703</v>
      </c>
      <c r="D706" s="108" t="s">
        <v>4012</v>
      </c>
      <c r="E706" s="108" t="s">
        <v>4013</v>
      </c>
      <c r="F706" s="108" t="s">
        <v>4014</v>
      </c>
      <c r="G706" s="160" t="s">
        <v>161</v>
      </c>
      <c r="H706" s="109">
        <v>1</v>
      </c>
      <c r="I706" s="109">
        <v>1</v>
      </c>
      <c r="J706" s="109">
        <v>1</v>
      </c>
      <c r="K706" s="109">
        <v>3</v>
      </c>
      <c r="L706">
        <v>776165</v>
      </c>
      <c r="M706">
        <v>776165</v>
      </c>
      <c r="N706">
        <v>3740536</v>
      </c>
      <c r="O706">
        <v>2937565.3</v>
      </c>
      <c r="P706">
        <v>7566022</v>
      </c>
      <c r="Q706">
        <v>0</v>
      </c>
      <c r="R706">
        <v>0</v>
      </c>
      <c r="S706">
        <v>0</v>
      </c>
      <c r="T706">
        <v>588051</v>
      </c>
      <c r="U706">
        <v>0</v>
      </c>
      <c r="V706">
        <v>420037</v>
      </c>
      <c r="W706">
        <v>0</v>
      </c>
      <c r="X706">
        <v>84007</v>
      </c>
      <c r="Y706">
        <v>0</v>
      </c>
      <c r="Z706">
        <v>84007</v>
      </c>
      <c r="AA706">
        <v>0</v>
      </c>
      <c r="AB706">
        <v>0</v>
      </c>
      <c r="AC706">
        <v>0</v>
      </c>
      <c r="AD706">
        <v>77</v>
      </c>
      <c r="AE706">
        <v>83</v>
      </c>
      <c r="AF706">
        <v>83</v>
      </c>
      <c r="AG706">
        <v>67</v>
      </c>
      <c r="AH706">
        <v>81</v>
      </c>
      <c r="AI706">
        <v>82</v>
      </c>
      <c r="AJ706">
        <v>1513204</v>
      </c>
      <c r="AK706">
        <v>0</v>
      </c>
      <c r="AL706" s="206"/>
    </row>
    <row r="707" spans="2:38" x14ac:dyDescent="0.25">
      <c r="B707" s="160" t="s">
        <v>1668</v>
      </c>
      <c r="C707" s="108" t="s">
        <v>1667</v>
      </c>
      <c r="D707" s="108" t="s">
        <v>4015</v>
      </c>
      <c r="E707" s="108" t="s">
        <v>4016</v>
      </c>
      <c r="F707" s="108" t="s">
        <v>4017</v>
      </c>
      <c r="G707" s="160" t="s">
        <v>167</v>
      </c>
      <c r="H707" s="109">
        <v>1</v>
      </c>
      <c r="I707" s="109">
        <v>1</v>
      </c>
      <c r="J707" s="109">
        <v>1</v>
      </c>
      <c r="K707" s="109">
        <v>3</v>
      </c>
      <c r="L707">
        <v>427888</v>
      </c>
      <c r="M707">
        <v>427888</v>
      </c>
      <c r="N707">
        <v>1901725</v>
      </c>
      <c r="O707">
        <v>1397182</v>
      </c>
      <c r="P707">
        <v>3846640</v>
      </c>
      <c r="Q707">
        <v>0</v>
      </c>
      <c r="R707">
        <v>66403</v>
      </c>
      <c r="S707">
        <v>15759.4</v>
      </c>
      <c r="T707">
        <v>298970</v>
      </c>
      <c r="U707">
        <v>0</v>
      </c>
      <c r="V707">
        <v>213550</v>
      </c>
      <c r="W707">
        <v>0</v>
      </c>
      <c r="X707">
        <v>42710</v>
      </c>
      <c r="Y707">
        <v>0</v>
      </c>
      <c r="Z707">
        <v>42710</v>
      </c>
      <c r="AA707">
        <v>0</v>
      </c>
      <c r="AB707">
        <v>0</v>
      </c>
      <c r="AC707">
        <v>0</v>
      </c>
      <c r="AD707">
        <v>154</v>
      </c>
      <c r="AE707">
        <v>151</v>
      </c>
      <c r="AF707">
        <v>151</v>
      </c>
      <c r="AG707">
        <v>153</v>
      </c>
      <c r="AH707">
        <v>153</v>
      </c>
      <c r="AI707">
        <v>157</v>
      </c>
      <c r="AJ707">
        <v>770000</v>
      </c>
      <c r="AK707">
        <v>0</v>
      </c>
      <c r="AL707" s="206"/>
    </row>
    <row r="708" spans="2:38" x14ac:dyDescent="0.25">
      <c r="B708" s="160" t="s">
        <v>1467</v>
      </c>
      <c r="C708" s="108" t="s">
        <v>1466</v>
      </c>
      <c r="D708" s="108" t="s">
        <v>4018</v>
      </c>
      <c r="E708" s="108" t="s">
        <v>4019</v>
      </c>
      <c r="F708" s="108" t="s">
        <v>4020</v>
      </c>
      <c r="G708" s="160" t="s">
        <v>161</v>
      </c>
      <c r="H708" s="109">
        <v>1</v>
      </c>
      <c r="I708" s="109">
        <v>1</v>
      </c>
      <c r="J708" s="109">
        <v>1</v>
      </c>
      <c r="K708" s="109">
        <v>3</v>
      </c>
      <c r="L708">
        <v>342869</v>
      </c>
      <c r="M708">
        <v>342869</v>
      </c>
      <c r="N708">
        <v>1787683</v>
      </c>
      <c r="O708">
        <v>901723.01</v>
      </c>
      <c r="P708">
        <v>3615966</v>
      </c>
      <c r="Q708">
        <v>16950</v>
      </c>
      <c r="R708">
        <v>0</v>
      </c>
      <c r="S708">
        <v>0</v>
      </c>
      <c r="T708">
        <v>281042</v>
      </c>
      <c r="U708">
        <v>219894.55</v>
      </c>
      <c r="V708">
        <v>200744</v>
      </c>
      <c r="W708">
        <v>200744</v>
      </c>
      <c r="X708">
        <v>40149</v>
      </c>
      <c r="Y708">
        <v>0</v>
      </c>
      <c r="Z708">
        <v>40149</v>
      </c>
      <c r="AA708">
        <v>19150.55</v>
      </c>
      <c r="AB708">
        <v>0</v>
      </c>
      <c r="AC708">
        <v>0</v>
      </c>
      <c r="AD708">
        <v>46</v>
      </c>
      <c r="AE708">
        <v>47</v>
      </c>
      <c r="AF708">
        <v>47</v>
      </c>
      <c r="AG708">
        <v>52</v>
      </c>
      <c r="AH708">
        <v>53</v>
      </c>
      <c r="AI708">
        <v>54</v>
      </c>
      <c r="AJ708">
        <v>723193.2</v>
      </c>
      <c r="AK708">
        <v>0</v>
      </c>
      <c r="AL708" s="206"/>
    </row>
    <row r="709" spans="2:38" x14ac:dyDescent="0.25">
      <c r="B709" s="160" t="s">
        <v>235</v>
      </c>
      <c r="C709" s="108" t="s">
        <v>234</v>
      </c>
      <c r="D709" s="108" t="s">
        <v>4021</v>
      </c>
      <c r="E709" s="108" t="s">
        <v>4022</v>
      </c>
      <c r="F709" s="108" t="s">
        <v>4023</v>
      </c>
      <c r="G709" s="160" t="s">
        <v>161</v>
      </c>
      <c r="H709" s="109">
        <v>1</v>
      </c>
      <c r="I709" s="109">
        <v>1</v>
      </c>
      <c r="J709" s="109">
        <v>1</v>
      </c>
      <c r="K709" s="109">
        <v>3</v>
      </c>
      <c r="L709">
        <v>41798</v>
      </c>
      <c r="M709">
        <v>41798</v>
      </c>
      <c r="N709">
        <v>188031</v>
      </c>
      <c r="O709">
        <v>30512.5</v>
      </c>
      <c r="P709">
        <v>380332</v>
      </c>
      <c r="Q709">
        <v>137541.5</v>
      </c>
      <c r="R709">
        <v>0</v>
      </c>
      <c r="S709">
        <v>0</v>
      </c>
      <c r="T709">
        <v>29560</v>
      </c>
      <c r="U709">
        <v>0</v>
      </c>
      <c r="V709">
        <v>21114</v>
      </c>
      <c r="W709">
        <v>0</v>
      </c>
      <c r="X709">
        <v>4223</v>
      </c>
      <c r="Y709">
        <v>0</v>
      </c>
      <c r="Z709">
        <v>4223</v>
      </c>
      <c r="AA709">
        <v>0</v>
      </c>
      <c r="AB709">
        <v>0</v>
      </c>
      <c r="AC709">
        <v>0</v>
      </c>
      <c r="AD709">
        <v>33</v>
      </c>
      <c r="AE709">
        <v>27</v>
      </c>
      <c r="AF709">
        <v>27</v>
      </c>
      <c r="AG709">
        <v>22</v>
      </c>
      <c r="AH709">
        <v>23</v>
      </c>
      <c r="AI709">
        <v>20</v>
      </c>
      <c r="AJ709">
        <v>71067</v>
      </c>
      <c r="AK709">
        <v>63651.5</v>
      </c>
      <c r="AL709" s="206"/>
    </row>
    <row r="710" spans="2:38" x14ac:dyDescent="0.25">
      <c r="B710" s="160" t="s">
        <v>1549</v>
      </c>
      <c r="C710" s="108" t="s">
        <v>1548</v>
      </c>
      <c r="D710" s="108" t="s">
        <v>4024</v>
      </c>
      <c r="E710" s="108" t="s">
        <v>4025</v>
      </c>
      <c r="F710" s="108" t="s">
        <v>4026</v>
      </c>
      <c r="G710" s="160" t="s">
        <v>161</v>
      </c>
      <c r="H710" s="109">
        <v>1</v>
      </c>
      <c r="I710" s="109">
        <v>1</v>
      </c>
      <c r="J710" s="109">
        <v>1</v>
      </c>
      <c r="K710" s="109">
        <v>3</v>
      </c>
      <c r="L710">
        <v>730951</v>
      </c>
      <c r="M710">
        <v>730951</v>
      </c>
      <c r="N710">
        <v>3546219</v>
      </c>
      <c r="O710">
        <v>1322908.03</v>
      </c>
      <c r="P710">
        <v>7172976</v>
      </c>
      <c r="Q710">
        <v>1095225.6299999999</v>
      </c>
      <c r="R710">
        <v>0</v>
      </c>
      <c r="S710">
        <v>0</v>
      </c>
      <c r="T710">
        <v>557502</v>
      </c>
      <c r="U710">
        <v>0</v>
      </c>
      <c r="V710">
        <v>398216</v>
      </c>
      <c r="W710">
        <v>0</v>
      </c>
      <c r="X710">
        <v>79643</v>
      </c>
      <c r="Y710">
        <v>0</v>
      </c>
      <c r="Z710">
        <v>79643</v>
      </c>
      <c r="AA710">
        <v>0</v>
      </c>
      <c r="AB710">
        <v>0</v>
      </c>
      <c r="AC710">
        <v>0</v>
      </c>
      <c r="AD710">
        <v>74</v>
      </c>
      <c r="AE710">
        <v>84</v>
      </c>
      <c r="AF710">
        <v>84</v>
      </c>
      <c r="AG710">
        <v>95</v>
      </c>
      <c r="AH710">
        <v>95</v>
      </c>
      <c r="AI710">
        <v>84</v>
      </c>
      <c r="AJ710">
        <v>2000000</v>
      </c>
      <c r="AK710">
        <v>526223.35</v>
      </c>
      <c r="AL710" s="206"/>
    </row>
    <row r="711" spans="2:38" x14ac:dyDescent="0.25">
      <c r="B711" s="160" t="s">
        <v>489</v>
      </c>
      <c r="C711" s="108" t="s">
        <v>488</v>
      </c>
      <c r="D711" s="108" t="s">
        <v>4027</v>
      </c>
      <c r="E711" s="108" t="s">
        <v>4028</v>
      </c>
      <c r="F711" s="108" t="s">
        <v>4029</v>
      </c>
      <c r="G711" s="160" t="s">
        <v>161</v>
      </c>
      <c r="H711" s="109">
        <v>1</v>
      </c>
      <c r="I711" s="109">
        <v>1</v>
      </c>
      <c r="J711" s="109">
        <v>1</v>
      </c>
      <c r="K711" s="109">
        <v>3</v>
      </c>
      <c r="L711">
        <v>103266</v>
      </c>
      <c r="M711">
        <v>103266</v>
      </c>
      <c r="N711">
        <v>418461</v>
      </c>
      <c r="O711">
        <v>418461</v>
      </c>
      <c r="P711">
        <v>846426</v>
      </c>
      <c r="Q711">
        <v>559439.88</v>
      </c>
      <c r="R711">
        <v>0</v>
      </c>
      <c r="S711">
        <v>0</v>
      </c>
      <c r="T711">
        <v>65786</v>
      </c>
      <c r="U711">
        <v>0</v>
      </c>
      <c r="V711">
        <v>46990</v>
      </c>
      <c r="W711">
        <v>0</v>
      </c>
      <c r="X711">
        <v>9398</v>
      </c>
      <c r="Y711">
        <v>0</v>
      </c>
      <c r="Z711">
        <v>9398</v>
      </c>
      <c r="AA711">
        <v>0</v>
      </c>
      <c r="AB711">
        <v>0</v>
      </c>
      <c r="AC711">
        <v>0</v>
      </c>
      <c r="AD711">
        <v>35</v>
      </c>
      <c r="AE711">
        <v>37</v>
      </c>
      <c r="AF711">
        <v>37</v>
      </c>
      <c r="AG711">
        <v>33.33</v>
      </c>
      <c r="AH711">
        <v>37.5</v>
      </c>
      <c r="AI711">
        <v>39</v>
      </c>
      <c r="AJ711">
        <v>351426</v>
      </c>
      <c r="AK711">
        <v>406289.07</v>
      </c>
      <c r="AL711" s="206"/>
    </row>
    <row r="712" spans="2:38" x14ac:dyDescent="0.25">
      <c r="B712" s="160" t="s">
        <v>1785</v>
      </c>
      <c r="C712" s="108" t="s">
        <v>1784</v>
      </c>
      <c r="D712" s="108" t="s">
        <v>4030</v>
      </c>
      <c r="E712" s="108" t="s">
        <v>4354</v>
      </c>
      <c r="F712" s="108" t="s">
        <v>4031</v>
      </c>
      <c r="G712" s="160" t="s">
        <v>1720</v>
      </c>
      <c r="H712" s="109"/>
      <c r="I712" s="109"/>
      <c r="J712" s="109">
        <v>1</v>
      </c>
      <c r="K712" s="109">
        <v>1</v>
      </c>
      <c r="L712">
        <v>0</v>
      </c>
      <c r="M712">
        <v>0</v>
      </c>
      <c r="N712">
        <v>0</v>
      </c>
      <c r="O712">
        <v>0</v>
      </c>
      <c r="P712">
        <v>0</v>
      </c>
      <c r="Q712">
        <v>0</v>
      </c>
      <c r="R712">
        <v>0</v>
      </c>
      <c r="S712">
        <v>0</v>
      </c>
      <c r="T712">
        <v>234289</v>
      </c>
      <c r="U712">
        <v>0</v>
      </c>
      <c r="V712">
        <v>0</v>
      </c>
      <c r="W712">
        <v>0</v>
      </c>
      <c r="X712">
        <v>0</v>
      </c>
      <c r="Y712">
        <v>0</v>
      </c>
      <c r="Z712">
        <v>0</v>
      </c>
      <c r="AA712">
        <v>0</v>
      </c>
      <c r="AB712">
        <v>234289</v>
      </c>
      <c r="AC712">
        <v>0</v>
      </c>
      <c r="AD712">
        <v>0</v>
      </c>
      <c r="AE712">
        <v>0</v>
      </c>
      <c r="AF712">
        <v>0</v>
      </c>
      <c r="AG712">
        <v>0</v>
      </c>
      <c r="AH712">
        <v>0</v>
      </c>
      <c r="AI712">
        <v>0</v>
      </c>
      <c r="AJ712">
        <v>0</v>
      </c>
      <c r="AK712">
        <v>0</v>
      </c>
      <c r="AL712" s="206"/>
    </row>
    <row r="713" spans="2:38" x14ac:dyDescent="0.25">
      <c r="B713" s="160" t="s">
        <v>531</v>
      </c>
      <c r="C713" s="108" t="s">
        <v>530</v>
      </c>
      <c r="D713" s="108" t="s">
        <v>4032</v>
      </c>
      <c r="E713" s="108" t="s">
        <v>4033</v>
      </c>
      <c r="F713" s="108" t="s">
        <v>4034</v>
      </c>
      <c r="G713" s="160" t="s">
        <v>167</v>
      </c>
      <c r="H713" s="109">
        <v>1</v>
      </c>
      <c r="I713" s="109">
        <v>1</v>
      </c>
      <c r="J713" s="109">
        <v>1</v>
      </c>
      <c r="K713" s="109">
        <v>3</v>
      </c>
      <c r="L713">
        <v>857157</v>
      </c>
      <c r="M713">
        <v>857157</v>
      </c>
      <c r="N713">
        <v>3712383</v>
      </c>
      <c r="O713">
        <v>2284969.7200000002</v>
      </c>
      <c r="P713">
        <v>7509077</v>
      </c>
      <c r="Q713">
        <v>1597372.77</v>
      </c>
      <c r="R713">
        <v>57651</v>
      </c>
      <c r="S713">
        <v>57651</v>
      </c>
      <c r="T713">
        <v>583624</v>
      </c>
      <c r="U713">
        <v>96126.82</v>
      </c>
      <c r="V713">
        <v>416874</v>
      </c>
      <c r="W713">
        <v>66313.289999999994</v>
      </c>
      <c r="X713">
        <v>83375</v>
      </c>
      <c r="Y713">
        <v>48634.67</v>
      </c>
      <c r="Z713">
        <v>83375</v>
      </c>
      <c r="AA713">
        <v>14970.08</v>
      </c>
      <c r="AB713">
        <v>0</v>
      </c>
      <c r="AC713">
        <v>0</v>
      </c>
      <c r="AD713">
        <v>172</v>
      </c>
      <c r="AE713">
        <v>170</v>
      </c>
      <c r="AF713">
        <v>170</v>
      </c>
      <c r="AG713">
        <v>168</v>
      </c>
      <c r="AH713">
        <v>171</v>
      </c>
      <c r="AI713">
        <v>175</v>
      </c>
      <c r="AJ713">
        <v>2509077</v>
      </c>
      <c r="AK713">
        <v>96126.82</v>
      </c>
      <c r="AL713" s="206"/>
    </row>
    <row r="714" spans="2:38" x14ac:dyDescent="0.25">
      <c r="B714" s="160" t="s">
        <v>1043</v>
      </c>
      <c r="C714" s="108" t="s">
        <v>1042</v>
      </c>
      <c r="D714" s="108" t="s">
        <v>4035</v>
      </c>
      <c r="E714" s="108" t="s">
        <v>4036</v>
      </c>
      <c r="F714" s="108" t="s">
        <v>4037</v>
      </c>
      <c r="G714" s="160" t="s">
        <v>167</v>
      </c>
      <c r="H714" s="109">
        <v>1</v>
      </c>
      <c r="I714" s="109">
        <v>1</v>
      </c>
      <c r="J714" s="109">
        <v>1</v>
      </c>
      <c r="K714" s="109">
        <v>3</v>
      </c>
      <c r="L714">
        <v>358209</v>
      </c>
      <c r="M714">
        <v>358209</v>
      </c>
      <c r="N714">
        <v>1592041</v>
      </c>
      <c r="O714">
        <v>1287734.78</v>
      </c>
      <c r="P714">
        <v>3220239</v>
      </c>
      <c r="Q714">
        <v>616024.68999999994</v>
      </c>
      <c r="R714">
        <v>47135</v>
      </c>
      <c r="S714">
        <v>47135</v>
      </c>
      <c r="T714">
        <v>250284</v>
      </c>
      <c r="U714">
        <v>120140.74</v>
      </c>
      <c r="V714">
        <v>178774</v>
      </c>
      <c r="W714">
        <v>92243.89</v>
      </c>
      <c r="X714">
        <v>35755</v>
      </c>
      <c r="Y714">
        <v>0</v>
      </c>
      <c r="Z714">
        <v>35755</v>
      </c>
      <c r="AA714">
        <v>35755</v>
      </c>
      <c r="AB714">
        <v>0</v>
      </c>
      <c r="AC714">
        <v>0</v>
      </c>
      <c r="AD714">
        <v>121</v>
      </c>
      <c r="AE714">
        <v>117</v>
      </c>
      <c r="AF714">
        <v>117</v>
      </c>
      <c r="AG714">
        <v>113</v>
      </c>
      <c r="AH714">
        <v>113</v>
      </c>
      <c r="AI714">
        <v>115</v>
      </c>
      <c r="AJ714">
        <v>644048</v>
      </c>
      <c r="AK714">
        <v>84385.74</v>
      </c>
      <c r="AL714" s="206"/>
    </row>
    <row r="715" spans="2:38" x14ac:dyDescent="0.25">
      <c r="B715" s="160" t="s">
        <v>1375</v>
      </c>
      <c r="C715" s="108" t="s">
        <v>1374</v>
      </c>
      <c r="D715" s="108" t="s">
        <v>4038</v>
      </c>
      <c r="E715" s="108" t="s">
        <v>4039</v>
      </c>
      <c r="F715" s="108" t="s">
        <v>4040</v>
      </c>
      <c r="G715" s="160" t="s">
        <v>167</v>
      </c>
      <c r="H715" s="109">
        <v>1</v>
      </c>
      <c r="I715" s="109">
        <v>1</v>
      </c>
      <c r="J715" s="109">
        <v>1</v>
      </c>
      <c r="K715" s="109">
        <v>3</v>
      </c>
      <c r="L715">
        <v>194657</v>
      </c>
      <c r="M715">
        <v>194657</v>
      </c>
      <c r="N715">
        <v>743885</v>
      </c>
      <c r="O715">
        <v>743885</v>
      </c>
      <c r="P715">
        <v>1504664</v>
      </c>
      <c r="Q715">
        <v>259872.28</v>
      </c>
      <c r="R715">
        <v>223652</v>
      </c>
      <c r="S715">
        <v>223652</v>
      </c>
      <c r="T715">
        <v>116947</v>
      </c>
      <c r="U715">
        <v>3811</v>
      </c>
      <c r="V715">
        <v>83533</v>
      </c>
      <c r="W715">
        <v>3811</v>
      </c>
      <c r="X715">
        <v>16707</v>
      </c>
      <c r="Y715">
        <v>0</v>
      </c>
      <c r="Z715">
        <v>16707</v>
      </c>
      <c r="AA715">
        <v>0</v>
      </c>
      <c r="AB715">
        <v>0</v>
      </c>
      <c r="AC715">
        <v>0</v>
      </c>
      <c r="AD715">
        <v>549.91</v>
      </c>
      <c r="AE715">
        <v>565.08000000000004</v>
      </c>
      <c r="AF715">
        <v>565.08000000000004</v>
      </c>
      <c r="AG715">
        <v>573.46</v>
      </c>
      <c r="AH715">
        <v>559.24</v>
      </c>
      <c r="AI715">
        <v>563.23</v>
      </c>
      <c r="AJ715">
        <v>300933</v>
      </c>
      <c r="AK715">
        <v>240113.75</v>
      </c>
      <c r="AL715" s="206"/>
    </row>
    <row r="716" spans="2:38" x14ac:dyDescent="0.25">
      <c r="B716" s="160" t="s">
        <v>223</v>
      </c>
      <c r="C716" s="108" t="s">
        <v>222</v>
      </c>
      <c r="D716" s="108" t="s">
        <v>4041</v>
      </c>
      <c r="E716" s="108" t="s">
        <v>4042</v>
      </c>
      <c r="F716" s="108" t="s">
        <v>4392</v>
      </c>
      <c r="G716" s="160" t="s">
        <v>167</v>
      </c>
      <c r="H716" s="109">
        <v>1</v>
      </c>
      <c r="I716" s="109">
        <v>1</v>
      </c>
      <c r="J716" s="109">
        <v>1</v>
      </c>
      <c r="K716" s="109">
        <v>3</v>
      </c>
      <c r="L716">
        <v>431304</v>
      </c>
      <c r="M716">
        <v>431304</v>
      </c>
      <c r="N716">
        <v>1916910</v>
      </c>
      <c r="O716">
        <v>1534110</v>
      </c>
      <c r="P716">
        <v>3877355</v>
      </c>
      <c r="Q716">
        <v>1075204.56</v>
      </c>
      <c r="R716">
        <v>93023</v>
      </c>
      <c r="S716">
        <v>93023</v>
      </c>
      <c r="T716">
        <v>301358</v>
      </c>
      <c r="U716">
        <v>36451.25</v>
      </c>
      <c r="V716">
        <v>215256</v>
      </c>
      <c r="W716">
        <v>6588</v>
      </c>
      <c r="X716">
        <v>43051</v>
      </c>
      <c r="Y716">
        <v>29863.25</v>
      </c>
      <c r="Z716">
        <v>43051</v>
      </c>
      <c r="AA716">
        <v>0</v>
      </c>
      <c r="AB716">
        <v>0</v>
      </c>
      <c r="AC716">
        <v>0</v>
      </c>
      <c r="AD716">
        <v>277</v>
      </c>
      <c r="AE716">
        <v>288.5</v>
      </c>
      <c r="AF716">
        <v>288.5</v>
      </c>
      <c r="AG716">
        <v>291</v>
      </c>
      <c r="AH716">
        <v>304</v>
      </c>
      <c r="AI716">
        <v>288</v>
      </c>
      <c r="AJ716">
        <v>988000</v>
      </c>
      <c r="AK716">
        <v>192250</v>
      </c>
      <c r="AL716" s="206"/>
    </row>
    <row r="717" spans="2:38" x14ac:dyDescent="0.25">
      <c r="B717" s="160" t="s">
        <v>1670</v>
      </c>
      <c r="C717" s="108" t="s">
        <v>1669</v>
      </c>
      <c r="D717" s="108" t="s">
        <v>4043</v>
      </c>
      <c r="E717" s="108" t="s">
        <v>4044</v>
      </c>
      <c r="F717" s="108" t="s">
        <v>4045</v>
      </c>
      <c r="G717" s="160" t="s">
        <v>167</v>
      </c>
      <c r="H717" s="109">
        <v>1</v>
      </c>
      <c r="I717" s="109">
        <v>1</v>
      </c>
      <c r="J717" s="109">
        <v>1</v>
      </c>
      <c r="K717" s="109">
        <v>3</v>
      </c>
      <c r="L717">
        <v>89613</v>
      </c>
      <c r="M717">
        <v>89613</v>
      </c>
      <c r="N717">
        <v>398278</v>
      </c>
      <c r="O717">
        <v>398278</v>
      </c>
      <c r="P717">
        <v>805602</v>
      </c>
      <c r="Q717">
        <v>0</v>
      </c>
      <c r="R717">
        <v>26180</v>
      </c>
      <c r="S717">
        <v>26180</v>
      </c>
      <c r="T717">
        <v>70663</v>
      </c>
      <c r="U717">
        <v>0</v>
      </c>
      <c r="V717">
        <v>44723</v>
      </c>
      <c r="W717">
        <v>0</v>
      </c>
      <c r="X717">
        <v>8945</v>
      </c>
      <c r="Y717">
        <v>0</v>
      </c>
      <c r="Z717">
        <v>8945</v>
      </c>
      <c r="AA717">
        <v>0</v>
      </c>
      <c r="AB717">
        <v>8050</v>
      </c>
      <c r="AC717">
        <v>0</v>
      </c>
      <c r="AD717">
        <v>73</v>
      </c>
      <c r="AE717">
        <v>72.55</v>
      </c>
      <c r="AF717">
        <v>72.55</v>
      </c>
      <c r="AG717">
        <v>74</v>
      </c>
      <c r="AH717">
        <v>114.47</v>
      </c>
      <c r="AI717">
        <v>82.08</v>
      </c>
      <c r="AJ717">
        <v>161121</v>
      </c>
      <c r="AK717">
        <v>0</v>
      </c>
      <c r="AL717" s="206"/>
    </row>
    <row r="718" spans="2:38" x14ac:dyDescent="0.25">
      <c r="B718" s="160" t="s">
        <v>1045</v>
      </c>
      <c r="C718" s="108" t="s">
        <v>1044</v>
      </c>
      <c r="D718" s="108" t="s">
        <v>4046</v>
      </c>
      <c r="E718" s="108" t="s">
        <v>4047</v>
      </c>
      <c r="F718" s="108" t="s">
        <v>4048</v>
      </c>
      <c r="G718" s="160" t="s">
        <v>167</v>
      </c>
      <c r="H718" s="109">
        <v>1</v>
      </c>
      <c r="I718" s="109">
        <v>1</v>
      </c>
      <c r="J718" s="109">
        <v>1</v>
      </c>
      <c r="K718" s="109">
        <v>3</v>
      </c>
      <c r="L718">
        <v>256102</v>
      </c>
      <c r="M718">
        <v>256102</v>
      </c>
      <c r="N718">
        <v>1351005</v>
      </c>
      <c r="O718">
        <v>1134031.8</v>
      </c>
      <c r="P718">
        <v>2732692</v>
      </c>
      <c r="Q718">
        <v>459932.42</v>
      </c>
      <c r="R718">
        <v>44297</v>
      </c>
      <c r="S718">
        <v>44297</v>
      </c>
      <c r="T718">
        <v>212392</v>
      </c>
      <c r="U718">
        <v>800</v>
      </c>
      <c r="V718">
        <v>151708</v>
      </c>
      <c r="W718">
        <v>0</v>
      </c>
      <c r="X718">
        <v>30342</v>
      </c>
      <c r="Y718">
        <v>800</v>
      </c>
      <c r="Z718">
        <v>30342</v>
      </c>
      <c r="AA718">
        <v>0</v>
      </c>
      <c r="AB718">
        <v>0</v>
      </c>
      <c r="AC718">
        <v>0</v>
      </c>
      <c r="AD718">
        <v>121</v>
      </c>
      <c r="AE718">
        <v>118</v>
      </c>
      <c r="AF718">
        <v>118</v>
      </c>
      <c r="AG718">
        <v>120</v>
      </c>
      <c r="AH718">
        <v>121</v>
      </c>
      <c r="AI718">
        <v>135.1</v>
      </c>
      <c r="AJ718">
        <v>1425001</v>
      </c>
      <c r="AK718">
        <v>447822.42</v>
      </c>
      <c r="AL718" s="206"/>
    </row>
    <row r="719" spans="2:38" x14ac:dyDescent="0.25">
      <c r="B719" s="160" t="s">
        <v>913</v>
      </c>
      <c r="C719" s="108" t="s">
        <v>912</v>
      </c>
      <c r="D719" s="108" t="s">
        <v>4049</v>
      </c>
      <c r="E719" s="108" t="s">
        <v>4050</v>
      </c>
      <c r="F719" s="108" t="s">
        <v>4051</v>
      </c>
      <c r="G719" s="160" t="s">
        <v>167</v>
      </c>
      <c r="H719" s="109">
        <v>1</v>
      </c>
      <c r="I719" s="109">
        <v>1</v>
      </c>
      <c r="J719" s="109">
        <v>1</v>
      </c>
      <c r="K719" s="109">
        <v>3</v>
      </c>
      <c r="L719">
        <v>296480</v>
      </c>
      <c r="M719">
        <v>296480</v>
      </c>
      <c r="N719">
        <v>1317690</v>
      </c>
      <c r="O719">
        <v>668607.11</v>
      </c>
      <c r="P719">
        <v>2665305</v>
      </c>
      <c r="Q719">
        <v>0</v>
      </c>
      <c r="R719">
        <v>41040</v>
      </c>
      <c r="S719">
        <v>41040</v>
      </c>
      <c r="T719">
        <v>240495</v>
      </c>
      <c r="U719">
        <v>29761.08</v>
      </c>
      <c r="V719">
        <v>29593</v>
      </c>
      <c r="W719">
        <v>21354.400000000001</v>
      </c>
      <c r="X719">
        <v>29593</v>
      </c>
      <c r="Y719">
        <v>250</v>
      </c>
      <c r="Z719">
        <v>147967</v>
      </c>
      <c r="AA719">
        <v>8156.68</v>
      </c>
      <c r="AB719">
        <v>33342</v>
      </c>
      <c r="AC719">
        <v>0</v>
      </c>
      <c r="AD719">
        <v>144.6</v>
      </c>
      <c r="AE719">
        <v>144.6</v>
      </c>
      <c r="AF719">
        <v>144.6</v>
      </c>
      <c r="AG719">
        <v>144.69999999999999</v>
      </c>
      <c r="AH719">
        <v>148.69999999999999</v>
      </c>
      <c r="AI719">
        <v>144.83000000000001</v>
      </c>
      <c r="AJ719">
        <v>533061</v>
      </c>
      <c r="AK719">
        <v>0</v>
      </c>
      <c r="AL719" s="206"/>
    </row>
    <row r="720" spans="2:38" x14ac:dyDescent="0.25">
      <c r="B720" s="160" t="s">
        <v>1107</v>
      </c>
      <c r="C720" s="108" t="s">
        <v>1106</v>
      </c>
      <c r="D720" s="108" t="s">
        <v>4052</v>
      </c>
      <c r="E720" s="108" t="s">
        <v>4053</v>
      </c>
      <c r="F720" s="108" t="s">
        <v>4054</v>
      </c>
      <c r="G720" s="160" t="s">
        <v>167</v>
      </c>
      <c r="H720" s="109">
        <v>1</v>
      </c>
      <c r="I720" s="109">
        <v>1</v>
      </c>
      <c r="J720" s="109">
        <v>1</v>
      </c>
      <c r="K720" s="109">
        <v>3</v>
      </c>
      <c r="L720">
        <v>431925</v>
      </c>
      <c r="M720">
        <v>431925</v>
      </c>
      <c r="N720">
        <v>1919667</v>
      </c>
      <c r="O720">
        <v>1919667</v>
      </c>
      <c r="P720">
        <v>3882931</v>
      </c>
      <c r="Q720">
        <v>40990.400000000001</v>
      </c>
      <c r="R720">
        <v>61102</v>
      </c>
      <c r="S720">
        <v>61102</v>
      </c>
      <c r="T720">
        <v>356575</v>
      </c>
      <c r="U720">
        <v>171476.26</v>
      </c>
      <c r="V720">
        <v>215564</v>
      </c>
      <c r="W720">
        <v>166069.04</v>
      </c>
      <c r="X720">
        <v>43113</v>
      </c>
      <c r="Y720">
        <v>2755.01</v>
      </c>
      <c r="Z720">
        <v>43113</v>
      </c>
      <c r="AA720">
        <v>2652.21</v>
      </c>
      <c r="AB720">
        <v>54785</v>
      </c>
      <c r="AC720">
        <v>0</v>
      </c>
      <c r="AD720">
        <v>217</v>
      </c>
      <c r="AE720">
        <v>209</v>
      </c>
      <c r="AF720">
        <v>209</v>
      </c>
      <c r="AG720">
        <v>206</v>
      </c>
      <c r="AH720">
        <v>203.3</v>
      </c>
      <c r="AI720">
        <v>203</v>
      </c>
      <c r="AJ720">
        <v>900000</v>
      </c>
      <c r="AK720">
        <v>0</v>
      </c>
      <c r="AL720" s="206"/>
    </row>
    <row r="721" spans="2:38" x14ac:dyDescent="0.25">
      <c r="B721" s="160" t="s">
        <v>665</v>
      </c>
      <c r="C721" s="108" t="s">
        <v>664</v>
      </c>
      <c r="D721" s="108" t="s">
        <v>4055</v>
      </c>
      <c r="E721" s="108" t="s">
        <v>4056</v>
      </c>
      <c r="F721" s="108" t="s">
        <v>4057</v>
      </c>
      <c r="G721" s="160" t="s">
        <v>167</v>
      </c>
      <c r="H721" s="109">
        <v>1</v>
      </c>
      <c r="I721" s="109">
        <v>1</v>
      </c>
      <c r="J721" s="109">
        <v>1</v>
      </c>
      <c r="K721" s="109">
        <v>3</v>
      </c>
      <c r="L721">
        <v>88134</v>
      </c>
      <c r="M721">
        <v>88134</v>
      </c>
      <c r="N721">
        <v>391705</v>
      </c>
      <c r="O721">
        <v>111739.47</v>
      </c>
      <c r="P721">
        <v>792306</v>
      </c>
      <c r="Q721">
        <v>35090.74</v>
      </c>
      <c r="R721">
        <v>8651</v>
      </c>
      <c r="S721">
        <v>8651</v>
      </c>
      <c r="T721">
        <v>71957</v>
      </c>
      <c r="U721">
        <v>0</v>
      </c>
      <c r="V721">
        <v>43987</v>
      </c>
      <c r="W721">
        <v>0</v>
      </c>
      <c r="X721">
        <v>8797</v>
      </c>
      <c r="Y721">
        <v>0</v>
      </c>
      <c r="Z721">
        <v>8797</v>
      </c>
      <c r="AA721">
        <v>0</v>
      </c>
      <c r="AB721">
        <v>10376</v>
      </c>
      <c r="AC721">
        <v>0</v>
      </c>
      <c r="AD721">
        <v>39</v>
      </c>
      <c r="AE721">
        <v>36</v>
      </c>
      <c r="AF721">
        <v>36</v>
      </c>
      <c r="AG721">
        <v>35.659999999999997</v>
      </c>
      <c r="AH721">
        <v>36.4</v>
      </c>
      <c r="AI721">
        <v>35.08</v>
      </c>
      <c r="AJ721">
        <v>159000</v>
      </c>
      <c r="AK721">
        <v>14206.09</v>
      </c>
      <c r="AL721" s="206"/>
    </row>
    <row r="722" spans="2:38" x14ac:dyDescent="0.25">
      <c r="B722" s="160" t="s">
        <v>735</v>
      </c>
      <c r="C722" s="108" t="s">
        <v>734</v>
      </c>
      <c r="D722" s="108" t="s">
        <v>4058</v>
      </c>
      <c r="E722" s="108" t="s">
        <v>4059</v>
      </c>
      <c r="F722" s="108" t="s">
        <v>4060</v>
      </c>
      <c r="G722" s="160" t="s">
        <v>164</v>
      </c>
      <c r="H722" s="109"/>
      <c r="I722" s="109"/>
      <c r="J722" s="109">
        <v>1</v>
      </c>
      <c r="K722" s="109">
        <v>1</v>
      </c>
      <c r="L722">
        <v>0</v>
      </c>
      <c r="M722">
        <v>0</v>
      </c>
      <c r="N722">
        <v>0</v>
      </c>
      <c r="O722">
        <v>0</v>
      </c>
      <c r="P722">
        <v>0</v>
      </c>
      <c r="Q722">
        <v>0</v>
      </c>
      <c r="R722">
        <v>0</v>
      </c>
      <c r="S722">
        <v>0</v>
      </c>
      <c r="T722">
        <v>464277</v>
      </c>
      <c r="U722">
        <v>247734.01</v>
      </c>
      <c r="V722">
        <v>0</v>
      </c>
      <c r="W722">
        <v>0</v>
      </c>
      <c r="X722">
        <v>0</v>
      </c>
      <c r="Y722">
        <v>0</v>
      </c>
      <c r="Z722">
        <v>0</v>
      </c>
      <c r="AA722">
        <v>0</v>
      </c>
      <c r="AB722">
        <v>464277</v>
      </c>
      <c r="AC722">
        <v>247734.01</v>
      </c>
      <c r="AD722">
        <v>56.25</v>
      </c>
      <c r="AE722">
        <v>54.25</v>
      </c>
      <c r="AF722">
        <v>54.25</v>
      </c>
      <c r="AG722">
        <v>35</v>
      </c>
      <c r="AH722">
        <v>38</v>
      </c>
      <c r="AI722">
        <v>66</v>
      </c>
      <c r="AJ722">
        <v>0</v>
      </c>
      <c r="AK722">
        <v>0</v>
      </c>
      <c r="AL722" s="206"/>
    </row>
    <row r="723" spans="2:38" x14ac:dyDescent="0.25">
      <c r="B723" s="160" t="s">
        <v>787</v>
      </c>
      <c r="C723" s="108" t="s">
        <v>786</v>
      </c>
      <c r="D723" s="108" t="s">
        <v>4061</v>
      </c>
      <c r="E723" s="108" t="s">
        <v>4062</v>
      </c>
      <c r="F723" s="108" t="s">
        <v>4063</v>
      </c>
      <c r="G723" s="160" t="s">
        <v>167</v>
      </c>
      <c r="H723" s="109">
        <v>1</v>
      </c>
      <c r="I723" s="109">
        <v>1</v>
      </c>
      <c r="J723" s="109">
        <v>1</v>
      </c>
      <c r="K723" s="109">
        <v>3</v>
      </c>
      <c r="L723">
        <v>312537</v>
      </c>
      <c r="M723">
        <v>312537</v>
      </c>
      <c r="N723">
        <v>2037292</v>
      </c>
      <c r="O723">
        <v>1063723.03</v>
      </c>
      <c r="P723">
        <v>4120852</v>
      </c>
      <c r="Q723">
        <v>1199334.3899999999</v>
      </c>
      <c r="R723">
        <v>67231</v>
      </c>
      <c r="S723">
        <v>67231</v>
      </c>
      <c r="T723">
        <v>320283</v>
      </c>
      <c r="U723">
        <v>77814</v>
      </c>
      <c r="V723">
        <v>228773</v>
      </c>
      <c r="W723">
        <v>75109</v>
      </c>
      <c r="X723">
        <v>45755</v>
      </c>
      <c r="Y723">
        <v>0</v>
      </c>
      <c r="Z723">
        <v>45755</v>
      </c>
      <c r="AA723">
        <v>2705</v>
      </c>
      <c r="AB723">
        <v>0</v>
      </c>
      <c r="AC723">
        <v>0</v>
      </c>
      <c r="AD723">
        <v>175.8</v>
      </c>
      <c r="AE723">
        <v>180.81</v>
      </c>
      <c r="AF723">
        <v>180.81</v>
      </c>
      <c r="AG723">
        <v>179.16</v>
      </c>
      <c r="AH723">
        <v>190.45</v>
      </c>
      <c r="AI723">
        <v>189.45</v>
      </c>
      <c r="AJ723">
        <v>1041439</v>
      </c>
      <c r="AK723">
        <v>77814</v>
      </c>
      <c r="AL723" s="206"/>
    </row>
    <row r="724" spans="2:38" x14ac:dyDescent="0.25">
      <c r="B724" s="160" t="s">
        <v>595</v>
      </c>
      <c r="C724" s="108" t="s">
        <v>594</v>
      </c>
      <c r="D724" s="108" t="s">
        <v>4064</v>
      </c>
      <c r="E724" s="108" t="s">
        <v>4065</v>
      </c>
      <c r="F724" s="108" t="s">
        <v>4066</v>
      </c>
      <c r="G724" s="160" t="s">
        <v>167</v>
      </c>
      <c r="H724" s="109">
        <v>1</v>
      </c>
      <c r="I724" s="109">
        <v>1</v>
      </c>
      <c r="J724" s="109">
        <v>1</v>
      </c>
      <c r="K724" s="109">
        <v>3</v>
      </c>
      <c r="L724">
        <v>222214</v>
      </c>
      <c r="M724">
        <v>222214</v>
      </c>
      <c r="N724">
        <v>857821</v>
      </c>
      <c r="O724">
        <v>807213.85</v>
      </c>
      <c r="P724">
        <v>1735123</v>
      </c>
      <c r="Q724">
        <v>1339255.29</v>
      </c>
      <c r="R724">
        <v>24855</v>
      </c>
      <c r="S724">
        <v>24855</v>
      </c>
      <c r="T724">
        <v>134857</v>
      </c>
      <c r="U724">
        <v>10945.9</v>
      </c>
      <c r="V724">
        <v>19265</v>
      </c>
      <c r="W724">
        <v>0</v>
      </c>
      <c r="X724">
        <v>19265</v>
      </c>
      <c r="Y724">
        <v>10945.9</v>
      </c>
      <c r="Z724">
        <v>96327</v>
      </c>
      <c r="AA724">
        <v>0</v>
      </c>
      <c r="AB724">
        <v>0</v>
      </c>
      <c r="AC724">
        <v>0</v>
      </c>
      <c r="AD724">
        <v>87</v>
      </c>
      <c r="AE724">
        <v>87</v>
      </c>
      <c r="AF724">
        <v>87</v>
      </c>
      <c r="AG724">
        <v>87</v>
      </c>
      <c r="AH724">
        <v>93.92</v>
      </c>
      <c r="AI724">
        <v>94.1</v>
      </c>
      <c r="AJ724">
        <v>839757</v>
      </c>
      <c r="AK724">
        <v>987298.29</v>
      </c>
      <c r="AL724" s="206"/>
    </row>
    <row r="725" spans="2:38" x14ac:dyDescent="0.25">
      <c r="B725" s="160" t="s">
        <v>915</v>
      </c>
      <c r="C725" s="108" t="s">
        <v>914</v>
      </c>
      <c r="D725" s="108" t="s">
        <v>914</v>
      </c>
      <c r="E725" s="108" t="s">
        <v>4067</v>
      </c>
      <c r="F725" s="108" t="s">
        <v>4068</v>
      </c>
      <c r="G725" s="160" t="s">
        <v>167</v>
      </c>
      <c r="H725" s="109">
        <v>1</v>
      </c>
      <c r="I725" s="109">
        <v>1</v>
      </c>
      <c r="J725" s="109">
        <v>1</v>
      </c>
      <c r="K725" s="109">
        <v>3</v>
      </c>
      <c r="L725">
        <v>440176</v>
      </c>
      <c r="M725">
        <v>439716</v>
      </c>
      <c r="N725">
        <v>2074933</v>
      </c>
      <c r="O725">
        <v>88742.36</v>
      </c>
      <c r="P725">
        <v>4196989</v>
      </c>
      <c r="Q725">
        <v>232836.24</v>
      </c>
      <c r="R725">
        <v>95574</v>
      </c>
      <c r="S725">
        <v>95574</v>
      </c>
      <c r="T725">
        <v>326200</v>
      </c>
      <c r="U725">
        <v>44787.39</v>
      </c>
      <c r="V725">
        <v>233000</v>
      </c>
      <c r="W725">
        <v>14265.61</v>
      </c>
      <c r="X725">
        <v>46600</v>
      </c>
      <c r="Y725">
        <v>29846.78</v>
      </c>
      <c r="Z725">
        <v>46600</v>
      </c>
      <c r="AA725">
        <v>675</v>
      </c>
      <c r="AB725">
        <v>0</v>
      </c>
      <c r="AC725">
        <v>0</v>
      </c>
      <c r="AD725">
        <v>249.4</v>
      </c>
      <c r="AE725">
        <v>250.85</v>
      </c>
      <c r="AF725">
        <v>250.85</v>
      </c>
      <c r="AG725">
        <v>257.39999999999998</v>
      </c>
      <c r="AH725">
        <v>254.5</v>
      </c>
      <c r="AI725">
        <v>255.5</v>
      </c>
      <c r="AJ725">
        <v>233000</v>
      </c>
      <c r="AK725">
        <v>44787.39</v>
      </c>
      <c r="AL725" s="206"/>
    </row>
    <row r="726" spans="2:38" x14ac:dyDescent="0.25">
      <c r="B726" s="160" t="s">
        <v>611</v>
      </c>
      <c r="C726" s="108" t="s">
        <v>610</v>
      </c>
      <c r="D726" s="108" t="s">
        <v>4069</v>
      </c>
      <c r="E726" s="108" t="s">
        <v>4070</v>
      </c>
      <c r="F726" s="108" t="s">
        <v>4071</v>
      </c>
      <c r="G726" s="160" t="s">
        <v>167</v>
      </c>
      <c r="H726" s="109">
        <v>1</v>
      </c>
      <c r="I726" s="109">
        <v>1</v>
      </c>
      <c r="J726" s="109">
        <v>1</v>
      </c>
      <c r="K726" s="109">
        <v>3</v>
      </c>
      <c r="L726">
        <v>395816</v>
      </c>
      <c r="M726">
        <v>395816</v>
      </c>
      <c r="N726">
        <v>1848203</v>
      </c>
      <c r="O726">
        <v>1550986.51</v>
      </c>
      <c r="P726">
        <v>3738381</v>
      </c>
      <c r="Q726">
        <v>118044.88</v>
      </c>
      <c r="R726">
        <v>54622</v>
      </c>
      <c r="S726">
        <v>54622</v>
      </c>
      <c r="T726">
        <v>290556</v>
      </c>
      <c r="U726">
        <v>16401</v>
      </c>
      <c r="V726">
        <v>207540</v>
      </c>
      <c r="W726">
        <v>15660</v>
      </c>
      <c r="X726">
        <v>41508</v>
      </c>
      <c r="Y726">
        <v>741</v>
      </c>
      <c r="Z726">
        <v>41508</v>
      </c>
      <c r="AA726">
        <v>0</v>
      </c>
      <c r="AB726">
        <v>0</v>
      </c>
      <c r="AC726">
        <v>0</v>
      </c>
      <c r="AD726">
        <v>155</v>
      </c>
      <c r="AE726">
        <v>154</v>
      </c>
      <c r="AF726">
        <v>154</v>
      </c>
      <c r="AG726">
        <v>153</v>
      </c>
      <c r="AH726">
        <v>156.76</v>
      </c>
      <c r="AI726">
        <v>159.44</v>
      </c>
      <c r="AJ726">
        <v>829480</v>
      </c>
      <c r="AK726">
        <v>40239.440000000002</v>
      </c>
      <c r="AL726" s="206"/>
    </row>
    <row r="727" spans="2:38" x14ac:dyDescent="0.25">
      <c r="B727" s="160" t="s">
        <v>407</v>
      </c>
      <c r="C727" s="108" t="s">
        <v>406</v>
      </c>
      <c r="D727" s="108" t="s">
        <v>4072</v>
      </c>
      <c r="E727" s="108" t="s">
        <v>4073</v>
      </c>
      <c r="F727" s="108" t="s">
        <v>4455</v>
      </c>
      <c r="G727" s="160" t="s">
        <v>167</v>
      </c>
      <c r="H727" s="109">
        <v>1</v>
      </c>
      <c r="I727" s="109">
        <v>1</v>
      </c>
      <c r="J727" s="109">
        <v>1</v>
      </c>
      <c r="K727" s="109">
        <v>3</v>
      </c>
      <c r="L727">
        <v>191515</v>
      </c>
      <c r="M727">
        <v>191515</v>
      </c>
      <c r="N727">
        <v>906799</v>
      </c>
      <c r="O727">
        <v>798305</v>
      </c>
      <c r="P727">
        <v>1834191</v>
      </c>
      <c r="Q727">
        <v>667718</v>
      </c>
      <c r="R727">
        <v>22850</v>
      </c>
      <c r="S727">
        <v>22850</v>
      </c>
      <c r="T727">
        <v>142557</v>
      </c>
      <c r="U727">
        <v>32118</v>
      </c>
      <c r="V727">
        <v>101827</v>
      </c>
      <c r="W727">
        <v>101827</v>
      </c>
      <c r="X727">
        <v>20365</v>
      </c>
      <c r="Y727">
        <v>20365</v>
      </c>
      <c r="Z727">
        <v>20365</v>
      </c>
      <c r="AA727">
        <v>0</v>
      </c>
      <c r="AB727">
        <v>0</v>
      </c>
      <c r="AC727">
        <v>0</v>
      </c>
      <c r="AD727">
        <v>75</v>
      </c>
      <c r="AE727">
        <v>76</v>
      </c>
      <c r="AF727">
        <v>76</v>
      </c>
      <c r="AG727">
        <v>79.5</v>
      </c>
      <c r="AH727">
        <v>125</v>
      </c>
      <c r="AI727">
        <v>125</v>
      </c>
      <c r="AJ727">
        <v>420032</v>
      </c>
      <c r="AK727">
        <v>32118</v>
      </c>
      <c r="AL727" s="206"/>
    </row>
    <row r="728" spans="2:38" x14ac:dyDescent="0.25">
      <c r="B728" s="160" t="s">
        <v>485</v>
      </c>
      <c r="C728" s="108" t="s">
        <v>484</v>
      </c>
      <c r="D728" s="108" t="s">
        <v>4074</v>
      </c>
      <c r="E728" s="108" t="s">
        <v>4075</v>
      </c>
      <c r="F728" s="108" t="s">
        <v>4076</v>
      </c>
      <c r="G728" s="160" t="s">
        <v>167</v>
      </c>
      <c r="H728" s="109">
        <v>1</v>
      </c>
      <c r="I728" s="109">
        <v>1</v>
      </c>
      <c r="J728" s="109">
        <v>1</v>
      </c>
      <c r="K728" s="109">
        <v>3</v>
      </c>
      <c r="L728">
        <v>323930</v>
      </c>
      <c r="M728">
        <v>323930</v>
      </c>
      <c r="N728">
        <v>1516808</v>
      </c>
      <c r="O728">
        <v>0</v>
      </c>
      <c r="P728">
        <v>3068063</v>
      </c>
      <c r="Q728">
        <v>521761.24</v>
      </c>
      <c r="R728">
        <v>30433</v>
      </c>
      <c r="S728">
        <v>30433</v>
      </c>
      <c r="T728">
        <v>238457</v>
      </c>
      <c r="U728">
        <v>28172.75</v>
      </c>
      <c r="V728">
        <v>170327</v>
      </c>
      <c r="W728">
        <v>27672.97</v>
      </c>
      <c r="X728">
        <v>34065</v>
      </c>
      <c r="Y728">
        <v>0</v>
      </c>
      <c r="Z728">
        <v>34065</v>
      </c>
      <c r="AA728">
        <v>499.78</v>
      </c>
      <c r="AB728">
        <v>0</v>
      </c>
      <c r="AC728">
        <v>0</v>
      </c>
      <c r="AD728">
        <v>104</v>
      </c>
      <c r="AE728">
        <v>100</v>
      </c>
      <c r="AF728">
        <v>100</v>
      </c>
      <c r="AG728">
        <v>100.84</v>
      </c>
      <c r="AH728">
        <v>95</v>
      </c>
      <c r="AI728">
        <v>97</v>
      </c>
      <c r="AJ728">
        <v>613176.19999999995</v>
      </c>
      <c r="AK728">
        <v>345083.4</v>
      </c>
      <c r="AL728" s="206"/>
    </row>
    <row r="729" spans="2:38" x14ac:dyDescent="0.25">
      <c r="B729" s="160" t="s">
        <v>511</v>
      </c>
      <c r="C729" s="108" t="s">
        <v>510</v>
      </c>
      <c r="D729" s="108" t="s">
        <v>4077</v>
      </c>
      <c r="E729" s="108" t="s">
        <v>4078</v>
      </c>
      <c r="F729" s="108" t="s">
        <v>4079</v>
      </c>
      <c r="G729" s="160" t="s">
        <v>167</v>
      </c>
      <c r="H729" s="109">
        <v>1</v>
      </c>
      <c r="I729" s="109">
        <v>1</v>
      </c>
      <c r="J729" s="109">
        <v>1</v>
      </c>
      <c r="K729" s="109">
        <v>3</v>
      </c>
      <c r="L729">
        <v>146391</v>
      </c>
      <c r="M729">
        <v>146391</v>
      </c>
      <c r="N729">
        <v>744963</v>
      </c>
      <c r="O729">
        <v>290038.11</v>
      </c>
      <c r="P729">
        <v>1506844</v>
      </c>
      <c r="Q729">
        <v>1306166.33</v>
      </c>
      <c r="R729">
        <v>17296</v>
      </c>
      <c r="S729">
        <v>17296</v>
      </c>
      <c r="T729">
        <v>117115</v>
      </c>
      <c r="U729">
        <v>10176.44</v>
      </c>
      <c r="V729">
        <v>83653</v>
      </c>
      <c r="W729">
        <v>0</v>
      </c>
      <c r="X729">
        <v>16731</v>
      </c>
      <c r="Y729">
        <v>10176.44</v>
      </c>
      <c r="Z729">
        <v>16731</v>
      </c>
      <c r="AA729">
        <v>0</v>
      </c>
      <c r="AB729">
        <v>0</v>
      </c>
      <c r="AC729">
        <v>0</v>
      </c>
      <c r="AD729">
        <v>61</v>
      </c>
      <c r="AE729">
        <v>62</v>
      </c>
      <c r="AF729">
        <v>62</v>
      </c>
      <c r="AG729">
        <v>70.5</v>
      </c>
      <c r="AH729">
        <v>71.099999999999994</v>
      </c>
      <c r="AI729">
        <v>65.3</v>
      </c>
      <c r="AJ729">
        <v>319557.46999999997</v>
      </c>
      <c r="AK729">
        <v>174022.78</v>
      </c>
      <c r="AL729" s="206"/>
    </row>
    <row r="730" spans="2:38" x14ac:dyDescent="0.25">
      <c r="B730" s="160" t="s">
        <v>183</v>
      </c>
      <c r="C730" s="108" t="s">
        <v>182</v>
      </c>
      <c r="D730" s="108" t="s">
        <v>4080</v>
      </c>
      <c r="E730" s="108" t="s">
        <v>4081</v>
      </c>
      <c r="F730" s="108" t="s">
        <v>4082</v>
      </c>
      <c r="G730" s="160" t="s">
        <v>167</v>
      </c>
      <c r="H730" s="109">
        <v>1</v>
      </c>
      <c r="I730" s="109">
        <v>1</v>
      </c>
      <c r="J730" s="109">
        <v>1</v>
      </c>
      <c r="K730" s="109">
        <v>3</v>
      </c>
      <c r="L730">
        <v>1215103</v>
      </c>
      <c r="M730">
        <v>1215103</v>
      </c>
      <c r="N730">
        <v>5400460</v>
      </c>
      <c r="O730">
        <v>5288794.49</v>
      </c>
      <c r="P730">
        <v>10923568</v>
      </c>
      <c r="Q730">
        <v>87471.54</v>
      </c>
      <c r="R730">
        <v>81157</v>
      </c>
      <c r="S730">
        <v>74523.8</v>
      </c>
      <c r="T730">
        <v>976286</v>
      </c>
      <c r="U730">
        <v>44896.67</v>
      </c>
      <c r="V730">
        <v>606433</v>
      </c>
      <c r="W730">
        <v>13033.8</v>
      </c>
      <c r="X730">
        <v>121287</v>
      </c>
      <c r="Y730">
        <v>14152</v>
      </c>
      <c r="Z730">
        <v>121287</v>
      </c>
      <c r="AA730">
        <v>0</v>
      </c>
      <c r="AB730">
        <v>127279</v>
      </c>
      <c r="AC730">
        <v>17710.87</v>
      </c>
      <c r="AD730">
        <v>225</v>
      </c>
      <c r="AE730">
        <v>215</v>
      </c>
      <c r="AF730">
        <v>215</v>
      </c>
      <c r="AG730">
        <v>209</v>
      </c>
      <c r="AH730">
        <v>206</v>
      </c>
      <c r="AI730">
        <v>198</v>
      </c>
      <c r="AJ730">
        <v>2184713.6</v>
      </c>
      <c r="AK730">
        <v>87356.2</v>
      </c>
      <c r="AL730" s="206"/>
    </row>
    <row r="731" spans="2:38" x14ac:dyDescent="0.25">
      <c r="B731" s="160" t="s">
        <v>1377</v>
      </c>
      <c r="C731" s="108" t="s">
        <v>1376</v>
      </c>
      <c r="D731" s="108" t="s">
        <v>4083</v>
      </c>
      <c r="E731" s="108" t="s">
        <v>4084</v>
      </c>
      <c r="F731" s="108" t="s">
        <v>4085</v>
      </c>
      <c r="G731" s="160" t="s">
        <v>167</v>
      </c>
      <c r="H731" s="109">
        <v>1</v>
      </c>
      <c r="I731" s="109">
        <v>1</v>
      </c>
      <c r="J731" s="109">
        <v>1</v>
      </c>
      <c r="K731" s="109">
        <v>3</v>
      </c>
      <c r="L731">
        <v>82072</v>
      </c>
      <c r="M731">
        <v>82072</v>
      </c>
      <c r="N731">
        <v>364766</v>
      </c>
      <c r="O731">
        <v>364766</v>
      </c>
      <c r="P731">
        <v>737817</v>
      </c>
      <c r="Q731">
        <v>488518.59</v>
      </c>
      <c r="R731">
        <v>115554</v>
      </c>
      <c r="S731">
        <v>115554</v>
      </c>
      <c r="T731">
        <v>57345</v>
      </c>
      <c r="U731">
        <v>4171</v>
      </c>
      <c r="V731">
        <v>40961</v>
      </c>
      <c r="W731">
        <v>1291</v>
      </c>
      <c r="X731">
        <v>8192</v>
      </c>
      <c r="Y731">
        <v>0</v>
      </c>
      <c r="Z731">
        <v>8192</v>
      </c>
      <c r="AA731">
        <v>2880</v>
      </c>
      <c r="AB731">
        <v>0</v>
      </c>
      <c r="AC731">
        <v>0</v>
      </c>
      <c r="AD731">
        <v>351.4</v>
      </c>
      <c r="AE731">
        <v>357</v>
      </c>
      <c r="AF731">
        <v>357</v>
      </c>
      <c r="AG731">
        <v>364.8</v>
      </c>
      <c r="AH731">
        <v>359.3</v>
      </c>
      <c r="AI731">
        <v>350.3</v>
      </c>
      <c r="AJ731">
        <v>147478.39999999999</v>
      </c>
      <c r="AK731">
        <v>139749.29999999999</v>
      </c>
      <c r="AL731" s="206"/>
    </row>
    <row r="732" spans="2:38" x14ac:dyDescent="0.25">
      <c r="B732" s="160" t="s">
        <v>1642</v>
      </c>
      <c r="C732" s="108" t="s">
        <v>1641</v>
      </c>
      <c r="D732" s="108" t="s">
        <v>4086</v>
      </c>
      <c r="E732" s="108" t="s">
        <v>4087</v>
      </c>
      <c r="F732" s="108" t="s">
        <v>4088</v>
      </c>
      <c r="G732" s="160" t="s">
        <v>167</v>
      </c>
      <c r="H732" s="109">
        <v>1</v>
      </c>
      <c r="I732" s="109">
        <v>1</v>
      </c>
      <c r="J732" s="109">
        <v>1</v>
      </c>
      <c r="K732" s="109">
        <v>3</v>
      </c>
      <c r="L732">
        <v>313968</v>
      </c>
      <c r="M732">
        <v>313968</v>
      </c>
      <c r="N732">
        <v>1203278</v>
      </c>
      <c r="O732">
        <v>460797</v>
      </c>
      <c r="P732">
        <v>2433882</v>
      </c>
      <c r="Q732">
        <v>824356</v>
      </c>
      <c r="R732">
        <v>26924</v>
      </c>
      <c r="S732">
        <v>26924</v>
      </c>
      <c r="T732">
        <v>189168</v>
      </c>
      <c r="U732">
        <v>118031</v>
      </c>
      <c r="V732">
        <v>135120</v>
      </c>
      <c r="W732">
        <v>98403</v>
      </c>
      <c r="X732">
        <v>27024</v>
      </c>
      <c r="Y732">
        <v>10622</v>
      </c>
      <c r="Z732">
        <v>27024</v>
      </c>
      <c r="AA732">
        <v>9006</v>
      </c>
      <c r="AB732">
        <v>0</v>
      </c>
      <c r="AC732">
        <v>0</v>
      </c>
      <c r="AD732">
        <v>88</v>
      </c>
      <c r="AE732">
        <v>90.5</v>
      </c>
      <c r="AF732">
        <v>90.5</v>
      </c>
      <c r="AG732">
        <v>101</v>
      </c>
      <c r="AH732">
        <v>99.5</v>
      </c>
      <c r="AI732">
        <v>97.5</v>
      </c>
      <c r="AJ732">
        <v>1040327</v>
      </c>
      <c r="AK732">
        <v>390593</v>
      </c>
      <c r="AL732" s="206"/>
    </row>
    <row r="733" spans="2:38" x14ac:dyDescent="0.25">
      <c r="B733" s="160" t="s">
        <v>1477</v>
      </c>
      <c r="C733" s="108" t="s">
        <v>1476</v>
      </c>
      <c r="D733" s="108" t="s">
        <v>4089</v>
      </c>
      <c r="E733" s="108" t="s">
        <v>4090</v>
      </c>
      <c r="F733" s="108" t="s">
        <v>4091</v>
      </c>
      <c r="G733" s="160" t="s">
        <v>161</v>
      </c>
      <c r="H733" s="109">
        <v>1</v>
      </c>
      <c r="I733" s="109">
        <v>1</v>
      </c>
      <c r="J733" s="109">
        <v>1</v>
      </c>
      <c r="K733" s="109">
        <v>3</v>
      </c>
      <c r="L733">
        <v>425761</v>
      </c>
      <c r="M733">
        <v>425761</v>
      </c>
      <c r="N733">
        <v>1892273</v>
      </c>
      <c r="O733">
        <v>746471.57</v>
      </c>
      <c r="P733">
        <v>3827520</v>
      </c>
      <c r="Q733">
        <v>522275.28</v>
      </c>
      <c r="R733">
        <v>0</v>
      </c>
      <c r="S733">
        <v>0</v>
      </c>
      <c r="T733">
        <v>297485</v>
      </c>
      <c r="U733">
        <v>3060</v>
      </c>
      <c r="V733">
        <v>212489</v>
      </c>
      <c r="W733">
        <v>0</v>
      </c>
      <c r="X733">
        <v>42498</v>
      </c>
      <c r="Y733">
        <v>0</v>
      </c>
      <c r="Z733">
        <v>42498</v>
      </c>
      <c r="AA733">
        <v>3060</v>
      </c>
      <c r="AB733">
        <v>0</v>
      </c>
      <c r="AC733">
        <v>0</v>
      </c>
      <c r="AD733">
        <v>39</v>
      </c>
      <c r="AE733">
        <v>36</v>
      </c>
      <c r="AF733">
        <v>36</v>
      </c>
      <c r="AG733">
        <v>47</v>
      </c>
      <c r="AH733">
        <v>55</v>
      </c>
      <c r="AI733">
        <v>53</v>
      </c>
      <c r="AJ733">
        <v>765604</v>
      </c>
      <c r="AK733">
        <v>104337.12</v>
      </c>
      <c r="AL733" s="206"/>
    </row>
    <row r="734" spans="2:38" x14ac:dyDescent="0.25">
      <c r="B734" s="160" t="s">
        <v>1573</v>
      </c>
      <c r="C734" s="108" t="s">
        <v>1572</v>
      </c>
      <c r="D734" s="108" t="s">
        <v>4092</v>
      </c>
      <c r="E734" s="108" t="s">
        <v>4093</v>
      </c>
      <c r="F734" s="108" t="s">
        <v>4094</v>
      </c>
      <c r="G734" s="160" t="s">
        <v>161</v>
      </c>
      <c r="H734" s="109">
        <v>1</v>
      </c>
      <c r="I734" s="109">
        <v>1</v>
      </c>
      <c r="J734" s="109">
        <v>1</v>
      </c>
      <c r="K734" s="109">
        <v>3</v>
      </c>
      <c r="L734">
        <v>421390</v>
      </c>
      <c r="M734">
        <v>421390</v>
      </c>
      <c r="N734">
        <v>2020863</v>
      </c>
      <c r="O734">
        <v>701063.21</v>
      </c>
      <c r="P734">
        <v>4087621</v>
      </c>
      <c r="Q734">
        <v>359346.29</v>
      </c>
      <c r="R734">
        <v>0</v>
      </c>
      <c r="S734">
        <v>0</v>
      </c>
      <c r="T734">
        <v>390610</v>
      </c>
      <c r="U734">
        <v>86375.47</v>
      </c>
      <c r="V734">
        <v>226929</v>
      </c>
      <c r="W734">
        <v>59318.83</v>
      </c>
      <c r="X734">
        <v>45386</v>
      </c>
      <c r="Y734">
        <v>0</v>
      </c>
      <c r="Z734">
        <v>45386</v>
      </c>
      <c r="AA734">
        <v>0</v>
      </c>
      <c r="AB734">
        <v>72909</v>
      </c>
      <c r="AC734">
        <v>27056.639999999999</v>
      </c>
      <c r="AD734">
        <v>62</v>
      </c>
      <c r="AE734">
        <v>73</v>
      </c>
      <c r="AF734">
        <v>73</v>
      </c>
      <c r="AG734">
        <v>63</v>
      </c>
      <c r="AH734">
        <v>65</v>
      </c>
      <c r="AI734">
        <v>56</v>
      </c>
      <c r="AJ734">
        <v>817524.2</v>
      </c>
      <c r="AK734">
        <v>0</v>
      </c>
      <c r="AL734" s="206"/>
    </row>
    <row r="735" spans="2:38" x14ac:dyDescent="0.25">
      <c r="B735" s="160" t="s">
        <v>1686</v>
      </c>
      <c r="C735" s="108" t="s">
        <v>1685</v>
      </c>
      <c r="D735" s="108" t="s">
        <v>4095</v>
      </c>
      <c r="E735" s="108" t="s">
        <v>4096</v>
      </c>
      <c r="F735" s="108" t="s">
        <v>4097</v>
      </c>
      <c r="G735" s="160" t="s">
        <v>161</v>
      </c>
      <c r="H735" s="109">
        <v>1</v>
      </c>
      <c r="I735" s="109">
        <v>1</v>
      </c>
      <c r="J735" s="109">
        <v>1</v>
      </c>
      <c r="K735" s="109">
        <v>3</v>
      </c>
      <c r="L735">
        <v>376779</v>
      </c>
      <c r="M735">
        <v>376779</v>
      </c>
      <c r="N735">
        <v>1674576</v>
      </c>
      <c r="O735">
        <v>452378.2</v>
      </c>
      <c r="P735">
        <v>3387183</v>
      </c>
      <c r="Q735">
        <v>0</v>
      </c>
      <c r="R735">
        <v>0</v>
      </c>
      <c r="S735">
        <v>0</v>
      </c>
      <c r="T735">
        <v>263260</v>
      </c>
      <c r="U735">
        <v>0</v>
      </c>
      <c r="V735">
        <v>188042</v>
      </c>
      <c r="W735">
        <v>0</v>
      </c>
      <c r="X735">
        <v>37609</v>
      </c>
      <c r="Y735">
        <v>0</v>
      </c>
      <c r="Z735">
        <v>37609</v>
      </c>
      <c r="AA735">
        <v>0</v>
      </c>
      <c r="AB735">
        <v>0</v>
      </c>
      <c r="AC735">
        <v>0</v>
      </c>
      <c r="AD735">
        <v>40</v>
      </c>
      <c r="AE735">
        <v>52</v>
      </c>
      <c r="AF735">
        <v>52</v>
      </c>
      <c r="AG735">
        <v>58</v>
      </c>
      <c r="AH735">
        <v>43</v>
      </c>
      <c r="AI735">
        <v>37</v>
      </c>
      <c r="AJ735">
        <v>677436.6</v>
      </c>
      <c r="AK735">
        <v>0</v>
      </c>
      <c r="AL735" s="206"/>
    </row>
    <row r="736" spans="2:38" x14ac:dyDescent="0.25">
      <c r="B736" s="160" t="s">
        <v>1557</v>
      </c>
      <c r="C736" s="108" t="s">
        <v>1556</v>
      </c>
      <c r="D736" s="108" t="s">
        <v>4098</v>
      </c>
      <c r="E736" s="108" t="s">
        <v>4099</v>
      </c>
      <c r="F736" s="108" t="s">
        <v>4100</v>
      </c>
      <c r="G736" s="160" t="s">
        <v>161</v>
      </c>
      <c r="H736" s="109">
        <v>1</v>
      </c>
      <c r="I736" s="109">
        <v>1</v>
      </c>
      <c r="J736" s="109">
        <v>1</v>
      </c>
      <c r="K736" s="109">
        <v>3</v>
      </c>
      <c r="L736">
        <v>551982</v>
      </c>
      <c r="M736">
        <v>551982</v>
      </c>
      <c r="N736">
        <v>2564936</v>
      </c>
      <c r="O736">
        <v>2225097.66</v>
      </c>
      <c r="P736">
        <v>5188124</v>
      </c>
      <c r="Q736">
        <v>0</v>
      </c>
      <c r="R736">
        <v>0</v>
      </c>
      <c r="S736">
        <v>0</v>
      </c>
      <c r="T736">
        <v>403234</v>
      </c>
      <c r="U736">
        <v>0</v>
      </c>
      <c r="V736">
        <v>288024</v>
      </c>
      <c r="W736">
        <v>0</v>
      </c>
      <c r="X736">
        <v>57605</v>
      </c>
      <c r="Y736">
        <v>0</v>
      </c>
      <c r="Z736">
        <v>57605</v>
      </c>
      <c r="AA736">
        <v>0</v>
      </c>
      <c r="AB736">
        <v>0</v>
      </c>
      <c r="AC736">
        <v>0</v>
      </c>
      <c r="AD736">
        <v>66</v>
      </c>
      <c r="AE736">
        <v>67</v>
      </c>
      <c r="AF736">
        <v>67</v>
      </c>
      <c r="AG736">
        <v>79</v>
      </c>
      <c r="AH736">
        <v>71</v>
      </c>
      <c r="AI736">
        <v>65</v>
      </c>
      <c r="AJ736">
        <v>1896565</v>
      </c>
      <c r="AK736">
        <v>0</v>
      </c>
      <c r="AL736" s="206"/>
    </row>
    <row r="737" spans="2:38" x14ac:dyDescent="0.25">
      <c r="B737" s="160" t="s">
        <v>374</v>
      </c>
      <c r="C737" s="108" t="s">
        <v>373</v>
      </c>
      <c r="D737" s="108" t="s">
        <v>4101</v>
      </c>
      <c r="E737" s="108" t="s">
        <v>4102</v>
      </c>
      <c r="F737" s="108" t="s">
        <v>4103</v>
      </c>
      <c r="G737" s="160" t="s">
        <v>161</v>
      </c>
      <c r="H737" s="109">
        <v>1</v>
      </c>
      <c r="I737" s="109">
        <v>1</v>
      </c>
      <c r="J737" s="109">
        <v>1</v>
      </c>
      <c r="K737" s="109">
        <v>3</v>
      </c>
      <c r="L737">
        <v>535026</v>
      </c>
      <c r="M737">
        <v>535026</v>
      </c>
      <c r="N737">
        <v>2377896</v>
      </c>
      <c r="O737">
        <v>1540467.65</v>
      </c>
      <c r="P737">
        <v>4809795</v>
      </c>
      <c r="Q737">
        <v>537028.96</v>
      </c>
      <c r="R737">
        <v>0</v>
      </c>
      <c r="S737">
        <v>0</v>
      </c>
      <c r="T737">
        <v>373829</v>
      </c>
      <c r="U737">
        <v>0</v>
      </c>
      <c r="V737">
        <v>267021</v>
      </c>
      <c r="W737">
        <v>0</v>
      </c>
      <c r="X737">
        <v>53404</v>
      </c>
      <c r="Y737">
        <v>0</v>
      </c>
      <c r="Z737">
        <v>53404</v>
      </c>
      <c r="AA737">
        <v>0</v>
      </c>
      <c r="AB737">
        <v>0</v>
      </c>
      <c r="AC737">
        <v>0</v>
      </c>
      <c r="AD737">
        <v>44</v>
      </c>
      <c r="AE737">
        <v>61</v>
      </c>
      <c r="AF737">
        <v>61</v>
      </c>
      <c r="AG737">
        <v>72</v>
      </c>
      <c r="AH737">
        <v>60</v>
      </c>
      <c r="AI737">
        <v>0</v>
      </c>
      <c r="AJ737">
        <v>961959</v>
      </c>
      <c r="AK737">
        <v>35865</v>
      </c>
      <c r="AL737" s="206"/>
    </row>
    <row r="738" spans="2:38" x14ac:dyDescent="0.25">
      <c r="B738" s="160" t="s">
        <v>1507</v>
      </c>
      <c r="C738" s="108" t="s">
        <v>1506</v>
      </c>
      <c r="D738" s="108" t="s">
        <v>4104</v>
      </c>
      <c r="E738" s="108" t="s">
        <v>4105</v>
      </c>
      <c r="F738" s="108" t="s">
        <v>4106</v>
      </c>
      <c r="G738" s="160" t="s">
        <v>161</v>
      </c>
      <c r="H738" s="109">
        <v>1</v>
      </c>
      <c r="I738" s="109">
        <v>1</v>
      </c>
      <c r="J738" s="109">
        <v>1</v>
      </c>
      <c r="K738" s="109">
        <v>3</v>
      </c>
      <c r="L738">
        <v>463438</v>
      </c>
      <c r="M738">
        <v>463438</v>
      </c>
      <c r="N738">
        <v>2186030</v>
      </c>
      <c r="O738">
        <v>884925.9</v>
      </c>
      <c r="P738">
        <v>4421705</v>
      </c>
      <c r="Q738">
        <v>1207939.29</v>
      </c>
      <c r="R738">
        <v>0</v>
      </c>
      <c r="S738">
        <v>0</v>
      </c>
      <c r="T738">
        <v>343666</v>
      </c>
      <c r="U738">
        <v>110872.8</v>
      </c>
      <c r="V738">
        <v>245476</v>
      </c>
      <c r="W738">
        <v>110872.8</v>
      </c>
      <c r="X738">
        <v>49095</v>
      </c>
      <c r="Y738">
        <v>0</v>
      </c>
      <c r="Z738">
        <v>49095</v>
      </c>
      <c r="AA738">
        <v>0</v>
      </c>
      <c r="AB738">
        <v>0</v>
      </c>
      <c r="AC738">
        <v>0</v>
      </c>
      <c r="AD738">
        <v>43</v>
      </c>
      <c r="AE738">
        <v>53</v>
      </c>
      <c r="AF738">
        <v>53</v>
      </c>
      <c r="AG738">
        <v>61</v>
      </c>
      <c r="AH738">
        <v>53</v>
      </c>
      <c r="AI738">
        <v>45</v>
      </c>
      <c r="AJ738">
        <v>884341</v>
      </c>
      <c r="AK738">
        <v>0</v>
      </c>
      <c r="AL738" s="206"/>
    </row>
    <row r="739" spans="2:38" x14ac:dyDescent="0.25">
      <c r="B739" s="160" t="s">
        <v>1523</v>
      </c>
      <c r="C739" s="108" t="s">
        <v>1522</v>
      </c>
      <c r="D739" s="108" t="s">
        <v>4107</v>
      </c>
      <c r="E739" s="108" t="s">
        <v>4108</v>
      </c>
      <c r="F739" s="108" t="s">
        <v>4109</v>
      </c>
      <c r="G739" s="160" t="s">
        <v>161</v>
      </c>
      <c r="H739" s="109">
        <v>1</v>
      </c>
      <c r="I739" s="109">
        <v>1</v>
      </c>
      <c r="J739" s="109">
        <v>1</v>
      </c>
      <c r="K739" s="109">
        <v>3</v>
      </c>
      <c r="L739">
        <v>251690</v>
      </c>
      <c r="M739">
        <v>251690</v>
      </c>
      <c r="N739">
        <v>1118621</v>
      </c>
      <c r="O739">
        <v>822243.86</v>
      </c>
      <c r="P739">
        <v>2262646</v>
      </c>
      <c r="Q739">
        <v>691476.3</v>
      </c>
      <c r="R739">
        <v>0</v>
      </c>
      <c r="S739">
        <v>0</v>
      </c>
      <c r="T739">
        <v>175859</v>
      </c>
      <c r="U739">
        <v>58388.07</v>
      </c>
      <c r="V739">
        <v>125613</v>
      </c>
      <c r="W739">
        <v>58388.07</v>
      </c>
      <c r="X739">
        <v>25123</v>
      </c>
      <c r="Y739">
        <v>0</v>
      </c>
      <c r="Z739">
        <v>25123</v>
      </c>
      <c r="AA739">
        <v>0</v>
      </c>
      <c r="AB739">
        <v>0</v>
      </c>
      <c r="AC739">
        <v>0</v>
      </c>
      <c r="AD739">
        <v>41</v>
      </c>
      <c r="AE739">
        <v>41</v>
      </c>
      <c r="AF739">
        <v>41</v>
      </c>
      <c r="AG739">
        <v>38</v>
      </c>
      <c r="AH739">
        <v>23</v>
      </c>
      <c r="AI739">
        <v>17</v>
      </c>
      <c r="AJ739">
        <v>452529.2</v>
      </c>
      <c r="AK739">
        <v>0</v>
      </c>
      <c r="AL739" s="206"/>
    </row>
    <row r="740" spans="2:38" x14ac:dyDescent="0.25">
      <c r="B740" s="160" t="s">
        <v>777</v>
      </c>
      <c r="C740" s="108" t="s">
        <v>776</v>
      </c>
      <c r="D740" s="108" t="s">
        <v>4110</v>
      </c>
      <c r="E740" s="108" t="s">
        <v>4111</v>
      </c>
      <c r="F740" s="108" t="s">
        <v>4112</v>
      </c>
      <c r="G740" s="160" t="s">
        <v>167</v>
      </c>
      <c r="H740" s="109">
        <v>1</v>
      </c>
      <c r="I740" s="109">
        <v>1</v>
      </c>
      <c r="J740" s="109">
        <v>1</v>
      </c>
      <c r="K740" s="109">
        <v>3</v>
      </c>
      <c r="L740">
        <v>211816</v>
      </c>
      <c r="M740">
        <v>211816</v>
      </c>
      <c r="N740">
        <v>851366</v>
      </c>
      <c r="O740">
        <v>194708.93</v>
      </c>
      <c r="P740">
        <v>1722068</v>
      </c>
      <c r="Q740">
        <v>603068.13</v>
      </c>
      <c r="R740">
        <v>51893</v>
      </c>
      <c r="S740">
        <v>51893</v>
      </c>
      <c r="T740">
        <v>133842</v>
      </c>
      <c r="U740">
        <v>0</v>
      </c>
      <c r="V740">
        <v>95602</v>
      </c>
      <c r="W740">
        <v>0</v>
      </c>
      <c r="X740">
        <v>19120</v>
      </c>
      <c r="Y740">
        <v>0</v>
      </c>
      <c r="Z740">
        <v>19120</v>
      </c>
      <c r="AA740">
        <v>0</v>
      </c>
      <c r="AB740">
        <v>0</v>
      </c>
      <c r="AC740">
        <v>0</v>
      </c>
      <c r="AD740">
        <v>145.34</v>
      </c>
      <c r="AE740">
        <v>151.11000000000001</v>
      </c>
      <c r="AF740">
        <v>151.11000000000001</v>
      </c>
      <c r="AG740">
        <v>148.72</v>
      </c>
      <c r="AH740">
        <v>150.6</v>
      </c>
      <c r="AI740">
        <v>150.6</v>
      </c>
      <c r="AJ740">
        <v>344169</v>
      </c>
      <c r="AK740">
        <v>0</v>
      </c>
      <c r="AL740" s="206"/>
    </row>
    <row r="741" spans="2:38" x14ac:dyDescent="0.25">
      <c r="B741" s="160" t="s">
        <v>1281</v>
      </c>
      <c r="C741" s="108" t="s">
        <v>1280</v>
      </c>
      <c r="D741" s="108" t="s">
        <v>4113</v>
      </c>
      <c r="E741" s="108" t="s">
        <v>4114</v>
      </c>
      <c r="F741" s="108" t="s">
        <v>4115</v>
      </c>
      <c r="G741" s="160" t="s">
        <v>174</v>
      </c>
      <c r="H741" s="109"/>
      <c r="I741" s="109"/>
      <c r="J741" s="109">
        <v>1</v>
      </c>
      <c r="K741" s="109">
        <v>1</v>
      </c>
      <c r="L741">
        <v>0</v>
      </c>
      <c r="M741">
        <v>0</v>
      </c>
      <c r="N741">
        <v>0</v>
      </c>
      <c r="O741">
        <v>0</v>
      </c>
      <c r="P741">
        <v>0</v>
      </c>
      <c r="Q741">
        <v>0</v>
      </c>
      <c r="R741">
        <v>0</v>
      </c>
      <c r="S741">
        <v>0</v>
      </c>
      <c r="T741">
        <v>0</v>
      </c>
      <c r="U741">
        <v>0</v>
      </c>
      <c r="V741">
        <v>0</v>
      </c>
      <c r="W741">
        <v>0</v>
      </c>
      <c r="X741">
        <v>0</v>
      </c>
      <c r="Y741">
        <v>0</v>
      </c>
      <c r="Z741">
        <v>0</v>
      </c>
      <c r="AA741">
        <v>0</v>
      </c>
      <c r="AB741">
        <v>0</v>
      </c>
      <c r="AC741">
        <v>0</v>
      </c>
      <c r="AD741">
        <v>32</v>
      </c>
      <c r="AE741">
        <v>31</v>
      </c>
      <c r="AF741">
        <v>31</v>
      </c>
      <c r="AG741">
        <v>31</v>
      </c>
      <c r="AH741">
        <v>31</v>
      </c>
      <c r="AI741">
        <v>36</v>
      </c>
      <c r="AJ741">
        <v>0</v>
      </c>
      <c r="AK741">
        <v>0</v>
      </c>
      <c r="AL741" s="206"/>
    </row>
    <row r="742" spans="2:38" x14ac:dyDescent="0.25">
      <c r="B742" s="160" t="s">
        <v>1419</v>
      </c>
      <c r="C742" s="108" t="s">
        <v>1418</v>
      </c>
      <c r="D742" s="108" t="s">
        <v>4116</v>
      </c>
      <c r="E742" s="108" t="s">
        <v>4117</v>
      </c>
      <c r="F742" s="108" t="s">
        <v>4118</v>
      </c>
      <c r="G742" s="160" t="s">
        <v>167</v>
      </c>
      <c r="H742" s="109">
        <v>1</v>
      </c>
      <c r="I742" s="109">
        <v>1</v>
      </c>
      <c r="J742" s="109">
        <v>1</v>
      </c>
      <c r="K742" s="109">
        <v>3</v>
      </c>
      <c r="L742">
        <v>3924351</v>
      </c>
      <c r="M742">
        <v>3924351</v>
      </c>
      <c r="N742">
        <v>17193071</v>
      </c>
      <c r="O742">
        <v>12798267.48</v>
      </c>
      <c r="P742">
        <v>34776608</v>
      </c>
      <c r="Q742">
        <v>1460644.86</v>
      </c>
      <c r="R742">
        <v>414018</v>
      </c>
      <c r="S742">
        <v>414018</v>
      </c>
      <c r="T742">
        <v>2896887</v>
      </c>
      <c r="U742">
        <v>873471.7</v>
      </c>
      <c r="V742">
        <v>1930660</v>
      </c>
      <c r="W742">
        <v>634546.75</v>
      </c>
      <c r="X742">
        <v>386132</v>
      </c>
      <c r="Y742">
        <v>124839.63</v>
      </c>
      <c r="Z742">
        <v>386132</v>
      </c>
      <c r="AA742">
        <v>113914.21</v>
      </c>
      <c r="AB742">
        <v>193963</v>
      </c>
      <c r="AC742">
        <v>171.11</v>
      </c>
      <c r="AD742">
        <v>1023.09</v>
      </c>
      <c r="AE742">
        <v>1032.3</v>
      </c>
      <c r="AF742">
        <v>1032.3</v>
      </c>
      <c r="AG742">
        <v>1038.73</v>
      </c>
      <c r="AH742">
        <v>1054.1600000000001</v>
      </c>
      <c r="AI742">
        <v>1005.83</v>
      </c>
      <c r="AJ742">
        <v>11552618</v>
      </c>
      <c r="AK742">
        <v>763777.24</v>
      </c>
      <c r="AL742" s="206"/>
    </row>
    <row r="743" spans="2:38" x14ac:dyDescent="0.25">
      <c r="B743" s="160" t="s">
        <v>977</v>
      </c>
      <c r="C743" s="108" t="s">
        <v>976</v>
      </c>
      <c r="D743" s="108" t="s">
        <v>4119</v>
      </c>
      <c r="E743" s="108" t="s">
        <v>4120</v>
      </c>
      <c r="F743" s="108" t="s">
        <v>4121</v>
      </c>
      <c r="G743" s="160" t="s">
        <v>167</v>
      </c>
      <c r="H743" s="109">
        <v>1</v>
      </c>
      <c r="I743" s="109">
        <v>1</v>
      </c>
      <c r="J743" s="109">
        <v>1</v>
      </c>
      <c r="K743" s="109">
        <v>3</v>
      </c>
      <c r="L743">
        <v>324971</v>
      </c>
      <c r="M743">
        <v>324971</v>
      </c>
      <c r="N743">
        <v>1869704</v>
      </c>
      <c r="O743">
        <v>882491</v>
      </c>
      <c r="P743">
        <v>3781869</v>
      </c>
      <c r="Q743">
        <v>1537663.1</v>
      </c>
      <c r="R743">
        <v>31854</v>
      </c>
      <c r="S743">
        <v>29046.22</v>
      </c>
      <c r="T743">
        <v>293935</v>
      </c>
      <c r="U743">
        <v>167407.16</v>
      </c>
      <c r="V743">
        <v>209953</v>
      </c>
      <c r="W743">
        <v>124658.41</v>
      </c>
      <c r="X743">
        <v>41991</v>
      </c>
      <c r="Y743">
        <v>35237.5</v>
      </c>
      <c r="Z743">
        <v>41991</v>
      </c>
      <c r="AA743">
        <v>7511.25</v>
      </c>
      <c r="AB743">
        <v>0</v>
      </c>
      <c r="AC743">
        <v>0</v>
      </c>
      <c r="AD743">
        <v>105</v>
      </c>
      <c r="AE743">
        <v>105</v>
      </c>
      <c r="AF743">
        <v>105</v>
      </c>
      <c r="AG743">
        <v>105</v>
      </c>
      <c r="AH743">
        <v>103</v>
      </c>
      <c r="AI743">
        <v>110</v>
      </c>
      <c r="AJ743">
        <v>756373.8</v>
      </c>
      <c r="AK743">
        <v>77729.14</v>
      </c>
      <c r="AL743" s="206"/>
    </row>
    <row r="744" spans="2:38" x14ac:dyDescent="0.25">
      <c r="B744" s="160" t="s">
        <v>1329</v>
      </c>
      <c r="C744" s="108" t="s">
        <v>1328</v>
      </c>
      <c r="D744" s="108" t="s">
        <v>4122</v>
      </c>
      <c r="E744" s="108" t="s">
        <v>4123</v>
      </c>
      <c r="F744" s="108" t="s">
        <v>4124</v>
      </c>
      <c r="G744" s="160" t="s">
        <v>167</v>
      </c>
      <c r="H744" s="109">
        <v>1</v>
      </c>
      <c r="I744" s="109">
        <v>1</v>
      </c>
      <c r="J744" s="109">
        <v>1</v>
      </c>
      <c r="K744" s="109">
        <v>3</v>
      </c>
      <c r="L744">
        <v>144321</v>
      </c>
      <c r="M744">
        <v>144321</v>
      </c>
      <c r="N744">
        <v>551525</v>
      </c>
      <c r="O744">
        <v>0</v>
      </c>
      <c r="P744">
        <v>1115576</v>
      </c>
      <c r="Q744">
        <v>0</v>
      </c>
      <c r="R744">
        <v>114974</v>
      </c>
      <c r="S744">
        <v>114974</v>
      </c>
      <c r="T744">
        <v>86705</v>
      </c>
      <c r="U744">
        <v>63197.24</v>
      </c>
      <c r="V744">
        <v>61933</v>
      </c>
      <c r="W744">
        <v>60538</v>
      </c>
      <c r="X744">
        <v>12386</v>
      </c>
      <c r="Y744">
        <v>1341.51</v>
      </c>
      <c r="Z744">
        <v>12386</v>
      </c>
      <c r="AA744">
        <v>1317.73</v>
      </c>
      <c r="AB744">
        <v>0</v>
      </c>
      <c r="AC744">
        <v>0</v>
      </c>
      <c r="AD744">
        <v>377.4</v>
      </c>
      <c r="AE744">
        <v>383.4</v>
      </c>
      <c r="AF744">
        <v>383.4</v>
      </c>
      <c r="AG744">
        <v>377.38</v>
      </c>
      <c r="AH744">
        <v>376.9</v>
      </c>
      <c r="AI744">
        <v>381.65</v>
      </c>
      <c r="AJ744">
        <v>223115</v>
      </c>
      <c r="AK744">
        <v>0</v>
      </c>
      <c r="AL744" s="206"/>
    </row>
    <row r="745" spans="2:38" x14ac:dyDescent="0.25">
      <c r="B745" s="160" t="s">
        <v>1331</v>
      </c>
      <c r="C745" s="108" t="s">
        <v>1330</v>
      </c>
      <c r="D745" s="108" t="s">
        <v>4125</v>
      </c>
      <c r="E745" s="108" t="s">
        <v>4126</v>
      </c>
      <c r="F745" s="108" t="s">
        <v>4127</v>
      </c>
      <c r="G745" s="160" t="s">
        <v>167</v>
      </c>
      <c r="H745" s="109">
        <v>1</v>
      </c>
      <c r="I745" s="109">
        <v>1</v>
      </c>
      <c r="J745" s="109">
        <v>1</v>
      </c>
      <c r="K745" s="109">
        <v>3</v>
      </c>
      <c r="L745">
        <v>340443</v>
      </c>
      <c r="M745">
        <v>340443</v>
      </c>
      <c r="N745">
        <v>1736171</v>
      </c>
      <c r="O745">
        <v>1736171</v>
      </c>
      <c r="P745">
        <v>3511771</v>
      </c>
      <c r="Q745">
        <v>924217.61</v>
      </c>
      <c r="R745">
        <v>134332</v>
      </c>
      <c r="S745">
        <v>134332</v>
      </c>
      <c r="T745">
        <v>272944</v>
      </c>
      <c r="U745">
        <v>169960</v>
      </c>
      <c r="V745">
        <v>194960</v>
      </c>
      <c r="W745">
        <v>169960</v>
      </c>
      <c r="X745">
        <v>38992</v>
      </c>
      <c r="Y745">
        <v>0</v>
      </c>
      <c r="Z745">
        <v>38992</v>
      </c>
      <c r="AA745">
        <v>0</v>
      </c>
      <c r="AB745">
        <v>0</v>
      </c>
      <c r="AC745">
        <v>0</v>
      </c>
      <c r="AD745">
        <v>383.72</v>
      </c>
      <c r="AE745">
        <v>393.72</v>
      </c>
      <c r="AF745">
        <v>393.72</v>
      </c>
      <c r="AG745">
        <v>399.22</v>
      </c>
      <c r="AH745">
        <v>401.22</v>
      </c>
      <c r="AI745">
        <v>410</v>
      </c>
      <c r="AJ745">
        <v>3143301</v>
      </c>
      <c r="AK745">
        <v>520983.05</v>
      </c>
      <c r="AL745" s="206"/>
    </row>
    <row r="746" spans="2:38" x14ac:dyDescent="0.25">
      <c r="B746" s="160" t="s">
        <v>1333</v>
      </c>
      <c r="C746" s="108" t="s">
        <v>1332</v>
      </c>
      <c r="D746" s="108" t="s">
        <v>4128</v>
      </c>
      <c r="E746" s="108" t="s">
        <v>4129</v>
      </c>
      <c r="F746" s="108" t="s">
        <v>4130</v>
      </c>
      <c r="G746" s="160" t="s">
        <v>167</v>
      </c>
      <c r="H746" s="109">
        <v>1</v>
      </c>
      <c r="I746" s="109">
        <v>1</v>
      </c>
      <c r="J746" s="109">
        <v>1</v>
      </c>
      <c r="K746" s="109">
        <v>3</v>
      </c>
      <c r="L746">
        <v>259007</v>
      </c>
      <c r="M746">
        <v>259007</v>
      </c>
      <c r="N746">
        <v>1151141</v>
      </c>
      <c r="O746">
        <v>714674.76</v>
      </c>
      <c r="P746">
        <v>2328425</v>
      </c>
      <c r="Q746">
        <v>1183514.3400000001</v>
      </c>
      <c r="R746">
        <v>96551</v>
      </c>
      <c r="S746">
        <v>96551</v>
      </c>
      <c r="T746">
        <v>180970</v>
      </c>
      <c r="U746">
        <v>102303.43</v>
      </c>
      <c r="V746">
        <v>129264</v>
      </c>
      <c r="W746">
        <v>87018.04</v>
      </c>
      <c r="X746">
        <v>25853</v>
      </c>
      <c r="Y746">
        <v>9900.23</v>
      </c>
      <c r="Z746">
        <v>25853</v>
      </c>
      <c r="AA746">
        <v>5385.16</v>
      </c>
      <c r="AB746">
        <v>0</v>
      </c>
      <c r="AC746">
        <v>0</v>
      </c>
      <c r="AD746">
        <v>256.69</v>
      </c>
      <c r="AE746">
        <v>254.74</v>
      </c>
      <c r="AF746">
        <v>254.74</v>
      </c>
      <c r="AG746">
        <v>258.22000000000003</v>
      </c>
      <c r="AH746">
        <v>265.5</v>
      </c>
      <c r="AI746">
        <v>301.67</v>
      </c>
      <c r="AJ746">
        <v>465685</v>
      </c>
      <c r="AK746">
        <v>397341.65</v>
      </c>
      <c r="AL746" s="206"/>
    </row>
    <row r="747" spans="2:38" x14ac:dyDescent="0.25">
      <c r="B747" s="160" t="s">
        <v>1335</v>
      </c>
      <c r="C747" s="108" t="s">
        <v>1334</v>
      </c>
      <c r="D747" s="108" t="s">
        <v>4131</v>
      </c>
      <c r="E747" s="108" t="s">
        <v>4132</v>
      </c>
      <c r="F747" s="108" t="s">
        <v>4133</v>
      </c>
      <c r="G747" s="160" t="s">
        <v>167</v>
      </c>
      <c r="H747" s="109">
        <v>1</v>
      </c>
      <c r="I747" s="109">
        <v>1</v>
      </c>
      <c r="J747" s="109">
        <v>1</v>
      </c>
      <c r="K747" s="109">
        <v>3</v>
      </c>
      <c r="L747">
        <v>238934</v>
      </c>
      <c r="M747">
        <v>266033.56</v>
      </c>
      <c r="N747">
        <v>1176268</v>
      </c>
      <c r="O747">
        <v>1154337.31</v>
      </c>
      <c r="P747">
        <v>2379249</v>
      </c>
      <c r="Q747">
        <v>610285.19999999995</v>
      </c>
      <c r="R747">
        <v>102998</v>
      </c>
      <c r="S747">
        <v>39081.300000000003</v>
      </c>
      <c r="T747">
        <v>184921</v>
      </c>
      <c r="U747">
        <v>24079.759999999998</v>
      </c>
      <c r="V747">
        <v>132087</v>
      </c>
      <c r="W747">
        <v>10500</v>
      </c>
      <c r="X747">
        <v>26417</v>
      </c>
      <c r="Y747">
        <v>0</v>
      </c>
      <c r="Z747">
        <v>26417</v>
      </c>
      <c r="AA747">
        <v>13579.76</v>
      </c>
      <c r="AB747">
        <v>0</v>
      </c>
      <c r="AC747">
        <v>0</v>
      </c>
      <c r="AD747">
        <v>252.68</v>
      </c>
      <c r="AE747">
        <v>249</v>
      </c>
      <c r="AF747">
        <v>249</v>
      </c>
      <c r="AG747">
        <v>258</v>
      </c>
      <c r="AH747">
        <v>283</v>
      </c>
      <c r="AI747">
        <v>276</v>
      </c>
      <c r="AJ747">
        <v>475850</v>
      </c>
      <c r="AK747">
        <v>177984</v>
      </c>
      <c r="AL747" s="206"/>
    </row>
    <row r="748" spans="2:38" x14ac:dyDescent="0.25">
      <c r="B748" s="160" t="s">
        <v>362</v>
      </c>
      <c r="C748" s="108" t="s">
        <v>361</v>
      </c>
      <c r="D748" s="108" t="s">
        <v>4134</v>
      </c>
      <c r="E748" s="108" t="s">
        <v>4135</v>
      </c>
      <c r="F748" s="108" t="s">
        <v>4136</v>
      </c>
      <c r="G748" s="160" t="s">
        <v>167</v>
      </c>
      <c r="H748" s="109">
        <v>1</v>
      </c>
      <c r="I748" s="109">
        <v>1</v>
      </c>
      <c r="J748" s="109">
        <v>1</v>
      </c>
      <c r="K748" s="109">
        <v>3</v>
      </c>
      <c r="L748">
        <v>61415</v>
      </c>
      <c r="M748">
        <v>61415</v>
      </c>
      <c r="N748">
        <v>272956</v>
      </c>
      <c r="O748">
        <v>240986</v>
      </c>
      <c r="P748">
        <v>552111</v>
      </c>
      <c r="Q748">
        <v>366507</v>
      </c>
      <c r="R748">
        <v>119285</v>
      </c>
      <c r="S748">
        <v>119285</v>
      </c>
      <c r="T748">
        <v>42911</v>
      </c>
      <c r="U748">
        <v>0</v>
      </c>
      <c r="V748">
        <v>30651</v>
      </c>
      <c r="W748">
        <v>30651</v>
      </c>
      <c r="X748">
        <v>6130</v>
      </c>
      <c r="Y748">
        <v>6130</v>
      </c>
      <c r="Z748">
        <v>6130</v>
      </c>
      <c r="AA748">
        <v>6130</v>
      </c>
      <c r="AB748">
        <v>0</v>
      </c>
      <c r="AC748">
        <v>0</v>
      </c>
      <c r="AD748">
        <v>338.65</v>
      </c>
      <c r="AE748">
        <v>339.7</v>
      </c>
      <c r="AF748">
        <v>339.7</v>
      </c>
      <c r="AG748">
        <v>343.7</v>
      </c>
      <c r="AH748">
        <v>357.2</v>
      </c>
      <c r="AI748">
        <v>359.45</v>
      </c>
      <c r="AJ748">
        <v>110422</v>
      </c>
      <c r="AK748">
        <v>79818</v>
      </c>
      <c r="AL748" s="206"/>
    </row>
    <row r="749" spans="2:38" x14ac:dyDescent="0.25">
      <c r="B749" s="160" t="s">
        <v>294</v>
      </c>
      <c r="C749" s="108" t="s">
        <v>293</v>
      </c>
      <c r="D749" s="108" t="s">
        <v>4137</v>
      </c>
      <c r="E749" s="108" t="s">
        <v>4138</v>
      </c>
      <c r="F749" s="108" t="s">
        <v>4455</v>
      </c>
      <c r="G749" s="160" t="s">
        <v>161</v>
      </c>
      <c r="H749" s="109">
        <v>1</v>
      </c>
      <c r="I749" s="109">
        <v>1</v>
      </c>
      <c r="J749" s="109">
        <v>1</v>
      </c>
      <c r="K749" s="109">
        <v>3</v>
      </c>
      <c r="L749">
        <v>102571</v>
      </c>
      <c r="M749">
        <v>102571</v>
      </c>
      <c r="N749">
        <v>545762</v>
      </c>
      <c r="O749">
        <v>542801.69999999995</v>
      </c>
      <c r="P749">
        <v>1103919</v>
      </c>
      <c r="Q749">
        <v>37572.21</v>
      </c>
      <c r="R749">
        <v>0</v>
      </c>
      <c r="S749">
        <v>0</v>
      </c>
      <c r="T749">
        <v>85800</v>
      </c>
      <c r="U749">
        <v>9909.0499999999993</v>
      </c>
      <c r="V749">
        <v>61286</v>
      </c>
      <c r="W749">
        <v>9909.0499999999993</v>
      </c>
      <c r="X749">
        <v>12257</v>
      </c>
      <c r="Y749">
        <v>0</v>
      </c>
      <c r="Z749">
        <v>12257</v>
      </c>
      <c r="AA749">
        <v>0</v>
      </c>
      <c r="AB749">
        <v>0</v>
      </c>
      <c r="AC749">
        <v>0</v>
      </c>
      <c r="AD749">
        <v>29</v>
      </c>
      <c r="AE749">
        <v>26</v>
      </c>
      <c r="AF749">
        <v>26</v>
      </c>
      <c r="AG749">
        <v>29</v>
      </c>
      <c r="AH749">
        <v>30</v>
      </c>
      <c r="AI749">
        <v>35</v>
      </c>
      <c r="AJ749">
        <v>220783.8</v>
      </c>
      <c r="AK749">
        <v>0</v>
      </c>
      <c r="AL749" s="206"/>
    </row>
    <row r="750" spans="2:38" x14ac:dyDescent="0.25">
      <c r="B750" s="160" t="s">
        <v>239</v>
      </c>
      <c r="C750" s="108" t="s">
        <v>238</v>
      </c>
      <c r="D750" s="108" t="s">
        <v>4139</v>
      </c>
      <c r="E750" s="108" t="s">
        <v>4140</v>
      </c>
      <c r="F750" s="108" t="s">
        <v>4141</v>
      </c>
      <c r="G750" s="160" t="s">
        <v>161</v>
      </c>
      <c r="H750" s="109">
        <v>1</v>
      </c>
      <c r="I750" s="109">
        <v>1</v>
      </c>
      <c r="J750" s="109">
        <v>1</v>
      </c>
      <c r="K750" s="109">
        <v>3</v>
      </c>
      <c r="L750">
        <v>131432</v>
      </c>
      <c r="M750">
        <v>131432</v>
      </c>
      <c r="N750">
        <v>584140</v>
      </c>
      <c r="O750">
        <v>479183.95</v>
      </c>
      <c r="P750">
        <v>1181547</v>
      </c>
      <c r="Q750">
        <v>332406.96999999997</v>
      </c>
      <c r="R750">
        <v>0</v>
      </c>
      <c r="S750">
        <v>0</v>
      </c>
      <c r="T750">
        <v>124620</v>
      </c>
      <c r="U750">
        <v>4134</v>
      </c>
      <c r="V750">
        <v>65594</v>
      </c>
      <c r="W750">
        <v>4134</v>
      </c>
      <c r="X750">
        <v>13119</v>
      </c>
      <c r="Y750">
        <v>0</v>
      </c>
      <c r="Z750">
        <v>13119</v>
      </c>
      <c r="AA750">
        <v>0</v>
      </c>
      <c r="AB750">
        <v>32788</v>
      </c>
      <c r="AC750">
        <v>0</v>
      </c>
      <c r="AD750">
        <v>44.2</v>
      </c>
      <c r="AE750">
        <v>48</v>
      </c>
      <c r="AF750">
        <v>48</v>
      </c>
      <c r="AG750">
        <v>48.6</v>
      </c>
      <c r="AH750">
        <v>57.48</v>
      </c>
      <c r="AI750">
        <v>48.4</v>
      </c>
      <c r="AJ750">
        <v>236309.4</v>
      </c>
      <c r="AK750">
        <v>228939.04</v>
      </c>
      <c r="AL750" s="206"/>
    </row>
    <row r="751" spans="2:38" x14ac:dyDescent="0.25">
      <c r="B751" s="160" t="s">
        <v>344</v>
      </c>
      <c r="C751" s="108" t="s">
        <v>343</v>
      </c>
      <c r="D751" s="108" t="s">
        <v>4142</v>
      </c>
      <c r="E751" s="108" t="s">
        <v>4143</v>
      </c>
      <c r="F751" s="108" t="s">
        <v>4144</v>
      </c>
      <c r="G751" s="160" t="s">
        <v>161</v>
      </c>
      <c r="H751" s="109">
        <v>1</v>
      </c>
      <c r="I751" s="109">
        <v>1</v>
      </c>
      <c r="J751" s="109">
        <v>1</v>
      </c>
      <c r="K751" s="109">
        <v>3</v>
      </c>
      <c r="L751">
        <v>115679</v>
      </c>
      <c r="M751">
        <v>115679</v>
      </c>
      <c r="N751">
        <v>615594</v>
      </c>
      <c r="O751">
        <v>601104</v>
      </c>
      <c r="P751">
        <v>1245169</v>
      </c>
      <c r="Q751">
        <v>37613</v>
      </c>
      <c r="R751">
        <v>0</v>
      </c>
      <c r="S751">
        <v>0</v>
      </c>
      <c r="T751">
        <v>96777</v>
      </c>
      <c r="U751">
        <v>77205</v>
      </c>
      <c r="V751">
        <v>69127</v>
      </c>
      <c r="W751">
        <v>67178</v>
      </c>
      <c r="X751">
        <v>13825</v>
      </c>
      <c r="Y751">
        <v>0</v>
      </c>
      <c r="Z751">
        <v>13825</v>
      </c>
      <c r="AA751">
        <v>10027</v>
      </c>
      <c r="AB751">
        <v>0</v>
      </c>
      <c r="AC751">
        <v>0</v>
      </c>
      <c r="AD751">
        <v>35.700000000000003</v>
      </c>
      <c r="AE751">
        <v>35</v>
      </c>
      <c r="AF751">
        <v>35</v>
      </c>
      <c r="AG751">
        <v>37</v>
      </c>
      <c r="AH751">
        <v>43</v>
      </c>
      <c r="AI751">
        <v>23</v>
      </c>
      <c r="AJ751">
        <v>249034</v>
      </c>
      <c r="AK751">
        <v>37613</v>
      </c>
      <c r="AL751" s="206"/>
    </row>
    <row r="752" spans="2:38" x14ac:dyDescent="0.25">
      <c r="B752" s="160" t="s">
        <v>1746</v>
      </c>
      <c r="C752" s="108" t="s">
        <v>1745</v>
      </c>
      <c r="D752" s="108" t="s">
        <v>4145</v>
      </c>
      <c r="E752" s="108" t="s">
        <v>4354</v>
      </c>
      <c r="F752" s="108" t="s">
        <v>4146</v>
      </c>
      <c r="G752" s="160" t="s">
        <v>1720</v>
      </c>
      <c r="H752" s="109"/>
      <c r="I752" s="109"/>
      <c r="J752" s="109">
        <v>1</v>
      </c>
      <c r="K752" s="109">
        <v>1</v>
      </c>
      <c r="L752">
        <v>0</v>
      </c>
      <c r="M752">
        <v>0</v>
      </c>
      <c r="N752">
        <v>0</v>
      </c>
      <c r="O752">
        <v>0</v>
      </c>
      <c r="P752">
        <v>0</v>
      </c>
      <c r="Q752">
        <v>0</v>
      </c>
      <c r="R752">
        <v>0</v>
      </c>
      <c r="S752">
        <v>0</v>
      </c>
      <c r="T752">
        <v>310402</v>
      </c>
      <c r="U752">
        <v>32978.480000000003</v>
      </c>
      <c r="V752">
        <v>0</v>
      </c>
      <c r="W752">
        <v>0</v>
      </c>
      <c r="X752">
        <v>0</v>
      </c>
      <c r="Y752">
        <v>0</v>
      </c>
      <c r="Z752">
        <v>0</v>
      </c>
      <c r="AA752">
        <v>0</v>
      </c>
      <c r="AB752">
        <v>310402</v>
      </c>
      <c r="AC752">
        <v>32978.480000000003</v>
      </c>
      <c r="AD752">
        <v>63</v>
      </c>
      <c r="AE752">
        <v>65</v>
      </c>
      <c r="AF752">
        <v>61</v>
      </c>
      <c r="AG752">
        <v>58</v>
      </c>
      <c r="AH752">
        <v>63</v>
      </c>
      <c r="AI752">
        <v>54</v>
      </c>
      <c r="AJ752">
        <v>0</v>
      </c>
      <c r="AK752">
        <v>0</v>
      </c>
      <c r="AL752" s="206"/>
    </row>
    <row r="753" spans="2:38" x14ac:dyDescent="0.25">
      <c r="B753" s="160" t="s">
        <v>533</v>
      </c>
      <c r="C753" s="108" t="s">
        <v>532</v>
      </c>
      <c r="D753" s="108" t="s">
        <v>4147</v>
      </c>
      <c r="E753" s="108" t="s">
        <v>4148</v>
      </c>
      <c r="F753" s="108" t="s">
        <v>4149</v>
      </c>
      <c r="G753" s="160" t="s">
        <v>167</v>
      </c>
      <c r="H753" s="109">
        <v>1</v>
      </c>
      <c r="I753" s="109">
        <v>1</v>
      </c>
      <c r="J753" s="109">
        <v>1</v>
      </c>
      <c r="K753" s="109">
        <v>3</v>
      </c>
      <c r="L753">
        <v>158787</v>
      </c>
      <c r="M753">
        <v>158787</v>
      </c>
      <c r="N753">
        <v>895340</v>
      </c>
      <c r="O753">
        <v>768142.79</v>
      </c>
      <c r="P753">
        <v>1811013</v>
      </c>
      <c r="Q753">
        <v>58842.3</v>
      </c>
      <c r="R753">
        <v>22335</v>
      </c>
      <c r="S753">
        <v>22335</v>
      </c>
      <c r="T753">
        <v>140756</v>
      </c>
      <c r="U753">
        <v>10566</v>
      </c>
      <c r="V753">
        <v>100540</v>
      </c>
      <c r="W753">
        <v>7715</v>
      </c>
      <c r="X753">
        <v>20108</v>
      </c>
      <c r="Y753">
        <v>2851</v>
      </c>
      <c r="Z753">
        <v>20108</v>
      </c>
      <c r="AA753">
        <v>0</v>
      </c>
      <c r="AB753">
        <v>0</v>
      </c>
      <c r="AC753">
        <v>0</v>
      </c>
      <c r="AD753">
        <v>77.47</v>
      </c>
      <c r="AE753">
        <v>79.5</v>
      </c>
      <c r="AF753">
        <v>79.5</v>
      </c>
      <c r="AG753">
        <v>79.5</v>
      </c>
      <c r="AH753">
        <v>80.5</v>
      </c>
      <c r="AI753">
        <v>87.77</v>
      </c>
      <c r="AJ753">
        <v>797913</v>
      </c>
      <c r="AK753">
        <v>58842.3</v>
      </c>
      <c r="AL753" s="206"/>
    </row>
    <row r="754" spans="2:38" x14ac:dyDescent="0.25">
      <c r="B754" s="160" t="s">
        <v>1135</v>
      </c>
      <c r="C754" s="108" t="s">
        <v>1134</v>
      </c>
      <c r="D754" s="108" t="s">
        <v>4150</v>
      </c>
      <c r="E754" s="108" t="s">
        <v>4151</v>
      </c>
      <c r="F754" s="108" t="s">
        <v>4152</v>
      </c>
      <c r="G754" s="160" t="s">
        <v>167</v>
      </c>
      <c r="H754" s="109">
        <v>1</v>
      </c>
      <c r="I754" s="109">
        <v>1</v>
      </c>
      <c r="J754" s="109">
        <v>1</v>
      </c>
      <c r="K754" s="109">
        <v>3</v>
      </c>
      <c r="L754">
        <v>330122</v>
      </c>
      <c r="M754">
        <v>330122</v>
      </c>
      <c r="N754">
        <v>1467210</v>
      </c>
      <c r="O754">
        <v>1467210</v>
      </c>
      <c r="P754">
        <v>2967742</v>
      </c>
      <c r="Q754">
        <v>1074566.44</v>
      </c>
      <c r="R754">
        <v>76905</v>
      </c>
      <c r="S754">
        <v>68005.75</v>
      </c>
      <c r="T754">
        <v>230660</v>
      </c>
      <c r="U754">
        <v>173426</v>
      </c>
      <c r="V754">
        <v>164758</v>
      </c>
      <c r="W754">
        <v>107524</v>
      </c>
      <c r="X754">
        <v>32951</v>
      </c>
      <c r="Y754">
        <v>32951</v>
      </c>
      <c r="Z754">
        <v>32951</v>
      </c>
      <c r="AA754">
        <v>32951</v>
      </c>
      <c r="AB754">
        <v>0</v>
      </c>
      <c r="AC754">
        <v>0</v>
      </c>
      <c r="AD754">
        <v>206</v>
      </c>
      <c r="AE754">
        <v>205</v>
      </c>
      <c r="AF754">
        <v>205</v>
      </c>
      <c r="AG754">
        <v>192.9</v>
      </c>
      <c r="AH754">
        <v>266.5</v>
      </c>
      <c r="AI754">
        <v>260</v>
      </c>
      <c r="AJ754">
        <v>593548.4</v>
      </c>
      <c r="AK754">
        <v>214403.4</v>
      </c>
      <c r="AL754" s="206"/>
    </row>
    <row r="755" spans="2:38" x14ac:dyDescent="0.25">
      <c r="B755" s="160" t="s">
        <v>1787</v>
      </c>
      <c r="C755" s="108" t="s">
        <v>1786</v>
      </c>
      <c r="D755" s="108" t="s">
        <v>4153</v>
      </c>
      <c r="E755" s="108" t="s">
        <v>4354</v>
      </c>
      <c r="F755" s="108" t="s">
        <v>4154</v>
      </c>
      <c r="G755" s="160" t="s">
        <v>1720</v>
      </c>
      <c r="H755" s="109"/>
      <c r="I755" s="109"/>
      <c r="J755" s="109">
        <v>1</v>
      </c>
      <c r="K755" s="109">
        <v>1</v>
      </c>
      <c r="L755">
        <v>0</v>
      </c>
      <c r="M755">
        <v>0</v>
      </c>
      <c r="N755">
        <v>0</v>
      </c>
      <c r="O755">
        <v>0</v>
      </c>
      <c r="P755">
        <v>0</v>
      </c>
      <c r="Q755">
        <v>0</v>
      </c>
      <c r="R755">
        <v>0</v>
      </c>
      <c r="S755">
        <v>0</v>
      </c>
      <c r="T755">
        <v>782795</v>
      </c>
      <c r="U755">
        <v>369909</v>
      </c>
      <c r="V755">
        <v>0</v>
      </c>
      <c r="W755">
        <v>0</v>
      </c>
      <c r="X755">
        <v>0</v>
      </c>
      <c r="Y755">
        <v>0</v>
      </c>
      <c r="Z755">
        <v>0</v>
      </c>
      <c r="AA755">
        <v>0</v>
      </c>
      <c r="AB755">
        <v>782795</v>
      </c>
      <c r="AC755">
        <v>369909</v>
      </c>
      <c r="AD755">
        <v>182.5</v>
      </c>
      <c r="AE755">
        <v>182.5</v>
      </c>
      <c r="AF755">
        <v>184.5</v>
      </c>
      <c r="AG755">
        <v>175</v>
      </c>
      <c r="AH755">
        <v>169</v>
      </c>
      <c r="AI755">
        <v>172.5</v>
      </c>
      <c r="AJ755">
        <v>0</v>
      </c>
      <c r="AK755">
        <v>0</v>
      </c>
      <c r="AL755" s="206"/>
    </row>
    <row r="756" spans="2:38" x14ac:dyDescent="0.25">
      <c r="B756" s="160" t="s">
        <v>535</v>
      </c>
      <c r="C756" s="108" t="s">
        <v>534</v>
      </c>
      <c r="D756" s="108" t="s">
        <v>4155</v>
      </c>
      <c r="E756" s="108" t="s">
        <v>4156</v>
      </c>
      <c r="F756" s="108" t="s">
        <v>4157</v>
      </c>
      <c r="G756" s="160" t="s">
        <v>174</v>
      </c>
      <c r="H756" s="109"/>
      <c r="I756" s="109"/>
      <c r="J756" s="109">
        <v>1</v>
      </c>
      <c r="K756" s="109">
        <v>1</v>
      </c>
      <c r="L756">
        <v>0</v>
      </c>
      <c r="M756">
        <v>0</v>
      </c>
      <c r="N756">
        <v>0</v>
      </c>
      <c r="O756">
        <v>0</v>
      </c>
      <c r="P756">
        <v>0</v>
      </c>
      <c r="Q756">
        <v>0</v>
      </c>
      <c r="R756">
        <v>0</v>
      </c>
      <c r="S756">
        <v>0</v>
      </c>
      <c r="T756">
        <v>489920</v>
      </c>
      <c r="U756">
        <v>158414.56</v>
      </c>
      <c r="V756">
        <v>0</v>
      </c>
      <c r="W756">
        <v>0</v>
      </c>
      <c r="X756">
        <v>0</v>
      </c>
      <c r="Y756">
        <v>0</v>
      </c>
      <c r="Z756">
        <v>0</v>
      </c>
      <c r="AA756">
        <v>0</v>
      </c>
      <c r="AB756">
        <v>489920</v>
      </c>
      <c r="AC756">
        <v>158414.56</v>
      </c>
      <c r="AD756">
        <v>21</v>
      </c>
      <c r="AE756">
        <v>21</v>
      </c>
      <c r="AF756">
        <v>21</v>
      </c>
      <c r="AG756">
        <v>21</v>
      </c>
      <c r="AH756">
        <v>19</v>
      </c>
      <c r="AI756">
        <v>20</v>
      </c>
      <c r="AJ756">
        <v>0</v>
      </c>
      <c r="AK756">
        <v>0</v>
      </c>
      <c r="AL756" s="206"/>
    </row>
    <row r="757" spans="2:38" x14ac:dyDescent="0.25">
      <c r="B757" s="160" t="s">
        <v>1678</v>
      </c>
      <c r="C757" s="108" t="s">
        <v>1677</v>
      </c>
      <c r="D757" s="108" t="s">
        <v>4158</v>
      </c>
      <c r="E757" s="108" t="s">
        <v>4159</v>
      </c>
      <c r="F757" s="108" t="s">
        <v>4160</v>
      </c>
      <c r="G757" s="160" t="s">
        <v>161</v>
      </c>
      <c r="H757" s="109">
        <v>1</v>
      </c>
      <c r="I757" s="109">
        <v>1</v>
      </c>
      <c r="J757" s="109">
        <v>1</v>
      </c>
      <c r="K757" s="109">
        <v>3</v>
      </c>
      <c r="L757">
        <v>34736</v>
      </c>
      <c r="M757">
        <v>34736</v>
      </c>
      <c r="N757">
        <v>137157</v>
      </c>
      <c r="O757">
        <v>100085.98</v>
      </c>
      <c r="P757">
        <v>277430</v>
      </c>
      <c r="Q757">
        <v>252267.62</v>
      </c>
      <c r="R757">
        <v>0</v>
      </c>
      <c r="S757">
        <v>0</v>
      </c>
      <c r="T757">
        <v>21562</v>
      </c>
      <c r="U757">
        <v>13549</v>
      </c>
      <c r="V757">
        <v>15402</v>
      </c>
      <c r="W757">
        <v>7389</v>
      </c>
      <c r="X757">
        <v>3080</v>
      </c>
      <c r="Y757">
        <v>3080</v>
      </c>
      <c r="Z757">
        <v>3080</v>
      </c>
      <c r="AA757">
        <v>3080</v>
      </c>
      <c r="AB757">
        <v>0</v>
      </c>
      <c r="AC757">
        <v>0</v>
      </c>
      <c r="AD757">
        <v>23</v>
      </c>
      <c r="AE757">
        <v>22</v>
      </c>
      <c r="AF757">
        <v>22</v>
      </c>
      <c r="AG757">
        <v>21.6</v>
      </c>
      <c r="AH757">
        <v>22.25</v>
      </c>
      <c r="AI757">
        <v>23.3</v>
      </c>
      <c r="AJ757">
        <v>55486</v>
      </c>
      <c r="AK757">
        <v>75850</v>
      </c>
      <c r="AL757" s="206"/>
    </row>
    <row r="758" spans="2:38" x14ac:dyDescent="0.25">
      <c r="B758" s="160" t="s">
        <v>1395</v>
      </c>
      <c r="C758" s="108" t="s">
        <v>1394</v>
      </c>
      <c r="D758" s="108" t="s">
        <v>4161</v>
      </c>
      <c r="E758" s="108" t="s">
        <v>4162</v>
      </c>
      <c r="F758" s="108" t="s">
        <v>4163</v>
      </c>
      <c r="G758" s="160" t="s">
        <v>161</v>
      </c>
      <c r="H758" s="109">
        <v>1</v>
      </c>
      <c r="I758" s="109">
        <v>1</v>
      </c>
      <c r="J758" s="109">
        <v>1</v>
      </c>
      <c r="K758" s="109">
        <v>3</v>
      </c>
      <c r="L758">
        <v>93367</v>
      </c>
      <c r="M758">
        <v>93367</v>
      </c>
      <c r="N758">
        <v>427540</v>
      </c>
      <c r="O758">
        <v>427540</v>
      </c>
      <c r="P758">
        <v>864789</v>
      </c>
      <c r="Q758">
        <v>864789</v>
      </c>
      <c r="R758">
        <v>0</v>
      </c>
      <c r="S758">
        <v>0</v>
      </c>
      <c r="T758">
        <v>67214</v>
      </c>
      <c r="U758">
        <v>57612</v>
      </c>
      <c r="V758">
        <v>48010</v>
      </c>
      <c r="W758">
        <v>48010</v>
      </c>
      <c r="X758">
        <v>9602</v>
      </c>
      <c r="Y758">
        <v>9602</v>
      </c>
      <c r="Z758">
        <v>9602</v>
      </c>
      <c r="AA758">
        <v>9602</v>
      </c>
      <c r="AB758">
        <v>0</v>
      </c>
      <c r="AC758">
        <v>0</v>
      </c>
      <c r="AD758">
        <v>28</v>
      </c>
      <c r="AE758">
        <v>36</v>
      </c>
      <c r="AF758">
        <v>36</v>
      </c>
      <c r="AG758">
        <v>34</v>
      </c>
      <c r="AH758">
        <v>62</v>
      </c>
      <c r="AI758">
        <v>75</v>
      </c>
      <c r="AJ758">
        <v>172957.8</v>
      </c>
      <c r="AK758">
        <v>172957.8</v>
      </c>
      <c r="AL758" s="206"/>
    </row>
    <row r="759" spans="2:38" x14ac:dyDescent="0.25">
      <c r="B759" s="160" t="s">
        <v>1805</v>
      </c>
      <c r="C759" s="108" t="s">
        <v>1804</v>
      </c>
      <c r="D759" s="108" t="s">
        <v>4164</v>
      </c>
      <c r="E759" s="108" t="s">
        <v>4364</v>
      </c>
      <c r="F759" s="108" t="s">
        <v>4165</v>
      </c>
      <c r="G759" s="160" t="s">
        <v>1720</v>
      </c>
      <c r="H759" s="109"/>
      <c r="I759" s="109"/>
      <c r="J759" s="109">
        <v>1</v>
      </c>
      <c r="K759" s="109">
        <v>1</v>
      </c>
      <c r="L759">
        <v>0</v>
      </c>
      <c r="M759">
        <v>0</v>
      </c>
      <c r="N759">
        <v>0</v>
      </c>
      <c r="O759">
        <v>0</v>
      </c>
      <c r="P759">
        <v>0</v>
      </c>
      <c r="Q759">
        <v>0</v>
      </c>
      <c r="R759">
        <v>0</v>
      </c>
      <c r="S759">
        <v>0</v>
      </c>
      <c r="T759">
        <v>85488</v>
      </c>
      <c r="U759">
        <v>0</v>
      </c>
      <c r="V759">
        <v>0</v>
      </c>
      <c r="W759">
        <v>0</v>
      </c>
      <c r="X759">
        <v>0</v>
      </c>
      <c r="Y759">
        <v>0</v>
      </c>
      <c r="Z759">
        <v>0</v>
      </c>
      <c r="AA759">
        <v>0</v>
      </c>
      <c r="AB759">
        <v>85488</v>
      </c>
      <c r="AC759">
        <v>0</v>
      </c>
      <c r="AD759">
        <v>69.23</v>
      </c>
      <c r="AE759">
        <v>98.33</v>
      </c>
      <c r="AF759">
        <v>103.03</v>
      </c>
      <c r="AG759">
        <v>91.95</v>
      </c>
      <c r="AH759">
        <v>85.48</v>
      </c>
      <c r="AI759">
        <v>79.7</v>
      </c>
      <c r="AJ759">
        <v>0</v>
      </c>
      <c r="AK759">
        <v>0</v>
      </c>
      <c r="AL759" s="206"/>
    </row>
    <row r="760" spans="2:38" x14ac:dyDescent="0.25">
      <c r="B760" s="160" t="s">
        <v>1151</v>
      </c>
      <c r="C760" s="108" t="s">
        <v>1150</v>
      </c>
      <c r="D760" s="108" t="s">
        <v>4166</v>
      </c>
      <c r="E760" s="108" t="s">
        <v>4167</v>
      </c>
      <c r="F760" s="108" t="s">
        <v>4168</v>
      </c>
      <c r="G760" s="160" t="s">
        <v>167</v>
      </c>
      <c r="H760" s="109">
        <v>1</v>
      </c>
      <c r="I760" s="109">
        <v>1</v>
      </c>
      <c r="J760" s="109">
        <v>1</v>
      </c>
      <c r="K760" s="109">
        <v>3</v>
      </c>
      <c r="L760">
        <v>508279</v>
      </c>
      <c r="M760">
        <v>508279</v>
      </c>
      <c r="N760">
        <v>2304157</v>
      </c>
      <c r="O760">
        <v>2304157</v>
      </c>
      <c r="P760">
        <v>4660643</v>
      </c>
      <c r="Q760">
        <v>859700.24</v>
      </c>
      <c r="R760">
        <v>81390</v>
      </c>
      <c r="S760">
        <v>81390</v>
      </c>
      <c r="T760">
        <v>429888</v>
      </c>
      <c r="U760">
        <v>163284.57</v>
      </c>
      <c r="V760">
        <v>258740</v>
      </c>
      <c r="W760">
        <v>101025.06</v>
      </c>
      <c r="X760">
        <v>51748</v>
      </c>
      <c r="Y760">
        <v>0</v>
      </c>
      <c r="Z760">
        <v>51748</v>
      </c>
      <c r="AA760">
        <v>51710.91</v>
      </c>
      <c r="AB760">
        <v>67652</v>
      </c>
      <c r="AC760">
        <v>10548.6</v>
      </c>
      <c r="AD760">
        <v>325.5</v>
      </c>
      <c r="AE760">
        <v>325.5</v>
      </c>
      <c r="AF760">
        <v>325.5</v>
      </c>
      <c r="AG760">
        <v>321</v>
      </c>
      <c r="AH760">
        <v>327</v>
      </c>
      <c r="AI760">
        <v>326</v>
      </c>
      <c r="AJ760">
        <v>932129</v>
      </c>
      <c r="AK760">
        <v>10250</v>
      </c>
      <c r="AL760" s="206"/>
    </row>
    <row r="761" spans="2:38" x14ac:dyDescent="0.25">
      <c r="B761" s="160" t="s">
        <v>1421</v>
      </c>
      <c r="C761" s="108" t="s">
        <v>1420</v>
      </c>
      <c r="D761" s="108" t="s">
        <v>4169</v>
      </c>
      <c r="E761" s="108" t="s">
        <v>4170</v>
      </c>
      <c r="F761" s="108" t="s">
        <v>4393</v>
      </c>
      <c r="G761" s="160" t="s">
        <v>167</v>
      </c>
      <c r="H761" s="109">
        <v>1</v>
      </c>
      <c r="I761" s="109">
        <v>1</v>
      </c>
      <c r="J761" s="109">
        <v>1</v>
      </c>
      <c r="K761" s="109">
        <v>3</v>
      </c>
      <c r="L761">
        <v>187363</v>
      </c>
      <c r="M761">
        <v>77103</v>
      </c>
      <c r="N761">
        <v>716009</v>
      </c>
      <c r="O761">
        <v>716009</v>
      </c>
      <c r="P761">
        <v>1448278</v>
      </c>
      <c r="Q761">
        <v>515904.31</v>
      </c>
      <c r="R761">
        <v>110260</v>
      </c>
      <c r="S761">
        <v>110260</v>
      </c>
      <c r="T761">
        <v>112564</v>
      </c>
      <c r="U761">
        <v>79312.31</v>
      </c>
      <c r="V761">
        <v>80402</v>
      </c>
      <c r="W761">
        <v>79312.31</v>
      </c>
      <c r="X761">
        <v>16081</v>
      </c>
      <c r="Y761">
        <v>0</v>
      </c>
      <c r="Z761">
        <v>16081</v>
      </c>
      <c r="AA761">
        <v>0</v>
      </c>
      <c r="AB761">
        <v>0</v>
      </c>
      <c r="AC761">
        <v>0</v>
      </c>
      <c r="AD761">
        <v>314</v>
      </c>
      <c r="AE761">
        <v>319</v>
      </c>
      <c r="AF761">
        <v>319</v>
      </c>
      <c r="AG761">
        <v>331.57</v>
      </c>
      <c r="AH761">
        <v>325.86</v>
      </c>
      <c r="AI761">
        <v>319.77</v>
      </c>
      <c r="AJ761">
        <v>289700</v>
      </c>
      <c r="AK761">
        <v>79312.31</v>
      </c>
      <c r="AL761" s="206"/>
    </row>
    <row r="762" spans="2:38" x14ac:dyDescent="0.25">
      <c r="B762" s="160" t="s">
        <v>491</v>
      </c>
      <c r="C762" s="108" t="s">
        <v>490</v>
      </c>
      <c r="D762" s="108" t="s">
        <v>4171</v>
      </c>
      <c r="E762" s="108" t="s">
        <v>4172</v>
      </c>
      <c r="F762" s="108" t="s">
        <v>4173</v>
      </c>
      <c r="G762" s="160" t="s">
        <v>174</v>
      </c>
      <c r="H762" s="109"/>
      <c r="I762" s="109"/>
      <c r="J762" s="109">
        <v>1</v>
      </c>
      <c r="K762" s="109">
        <v>1</v>
      </c>
      <c r="L762">
        <v>0</v>
      </c>
      <c r="M762">
        <v>0</v>
      </c>
      <c r="N762">
        <v>0</v>
      </c>
      <c r="O762">
        <v>0</v>
      </c>
      <c r="P762">
        <v>0</v>
      </c>
      <c r="Q762">
        <v>0</v>
      </c>
      <c r="R762">
        <v>0</v>
      </c>
      <c r="S762">
        <v>0</v>
      </c>
      <c r="T762">
        <v>311536</v>
      </c>
      <c r="U762">
        <v>4233.16</v>
      </c>
      <c r="V762">
        <v>0</v>
      </c>
      <c r="W762">
        <v>0</v>
      </c>
      <c r="X762">
        <v>0</v>
      </c>
      <c r="Y762">
        <v>0</v>
      </c>
      <c r="Z762">
        <v>0</v>
      </c>
      <c r="AA762">
        <v>0</v>
      </c>
      <c r="AB762">
        <v>311536</v>
      </c>
      <c r="AC762">
        <v>4233.16</v>
      </c>
      <c r="AD762">
        <v>15.9</v>
      </c>
      <c r="AE762">
        <v>16</v>
      </c>
      <c r="AF762">
        <v>16</v>
      </c>
      <c r="AG762">
        <v>17.2</v>
      </c>
      <c r="AH762">
        <v>18</v>
      </c>
      <c r="AI762">
        <v>19.2</v>
      </c>
      <c r="AJ762">
        <v>0</v>
      </c>
      <c r="AK762">
        <v>0</v>
      </c>
      <c r="AL762" s="206"/>
    </row>
    <row r="763" spans="2:38" x14ac:dyDescent="0.25">
      <c r="B763" s="160" t="s">
        <v>493</v>
      </c>
      <c r="C763" s="108" t="s">
        <v>492</v>
      </c>
      <c r="D763" s="108" t="s">
        <v>4171</v>
      </c>
      <c r="E763" s="108" t="s">
        <v>4174</v>
      </c>
      <c r="F763" s="108" t="s">
        <v>4173</v>
      </c>
      <c r="G763" s="160" t="s">
        <v>167</v>
      </c>
      <c r="H763" s="109">
        <v>1</v>
      </c>
      <c r="I763" s="109">
        <v>1</v>
      </c>
      <c r="J763" s="109">
        <v>1</v>
      </c>
      <c r="K763" s="109">
        <v>3</v>
      </c>
      <c r="L763">
        <v>1426059</v>
      </c>
      <c r="M763">
        <v>1426059</v>
      </c>
      <c r="N763">
        <v>6079074</v>
      </c>
      <c r="O763">
        <v>5455373.0800000001</v>
      </c>
      <c r="P763">
        <v>12296208</v>
      </c>
      <c r="Q763">
        <v>1806994.02</v>
      </c>
      <c r="R763">
        <v>120803</v>
      </c>
      <c r="S763">
        <v>120803</v>
      </c>
      <c r="T763">
        <v>955691</v>
      </c>
      <c r="U763">
        <v>389331.7</v>
      </c>
      <c r="V763">
        <v>682637</v>
      </c>
      <c r="W763">
        <v>255398.47</v>
      </c>
      <c r="X763">
        <v>136527</v>
      </c>
      <c r="Y763">
        <v>76131.13</v>
      </c>
      <c r="Z763">
        <v>136527</v>
      </c>
      <c r="AA763">
        <v>57802.1</v>
      </c>
      <c r="AB763">
        <v>0</v>
      </c>
      <c r="AC763">
        <v>0</v>
      </c>
      <c r="AD763">
        <v>380.98</v>
      </c>
      <c r="AE763">
        <v>382.4</v>
      </c>
      <c r="AF763">
        <v>382.4</v>
      </c>
      <c r="AG763">
        <v>380.8</v>
      </c>
      <c r="AH763">
        <v>403</v>
      </c>
      <c r="AI763">
        <v>410.51</v>
      </c>
      <c r="AJ763">
        <v>3293566</v>
      </c>
      <c r="AK763">
        <v>1650838.48</v>
      </c>
      <c r="AL763" s="206"/>
    </row>
    <row r="764" spans="2:38" x14ac:dyDescent="0.25">
      <c r="B764" s="160" t="s">
        <v>1019</v>
      </c>
      <c r="C764" s="108" t="s">
        <v>1018</v>
      </c>
      <c r="D764" s="108" t="s">
        <v>4175</v>
      </c>
      <c r="E764" s="108" t="s">
        <v>4176</v>
      </c>
      <c r="F764" s="108" t="s">
        <v>4394</v>
      </c>
      <c r="G764" s="160" t="s">
        <v>167</v>
      </c>
      <c r="H764" s="109">
        <v>1</v>
      </c>
      <c r="I764" s="109">
        <v>1</v>
      </c>
      <c r="J764" s="109">
        <v>1</v>
      </c>
      <c r="K764" s="109">
        <v>3</v>
      </c>
      <c r="L764">
        <v>393764</v>
      </c>
      <c r="M764">
        <v>393764</v>
      </c>
      <c r="N764">
        <v>1750062</v>
      </c>
      <c r="O764">
        <v>806086.23</v>
      </c>
      <c r="P764">
        <v>3539869</v>
      </c>
      <c r="Q764">
        <v>1206980.98</v>
      </c>
      <c r="R764">
        <v>44103</v>
      </c>
      <c r="S764">
        <v>44103</v>
      </c>
      <c r="T764">
        <v>275128</v>
      </c>
      <c r="U764">
        <v>0</v>
      </c>
      <c r="V764">
        <v>196520</v>
      </c>
      <c r="W764">
        <v>0</v>
      </c>
      <c r="X764">
        <v>39304</v>
      </c>
      <c r="Y764">
        <v>0</v>
      </c>
      <c r="Z764">
        <v>39304</v>
      </c>
      <c r="AA764">
        <v>0</v>
      </c>
      <c r="AB764">
        <v>0</v>
      </c>
      <c r="AC764">
        <v>0</v>
      </c>
      <c r="AD764">
        <v>131</v>
      </c>
      <c r="AE764">
        <v>134</v>
      </c>
      <c r="AF764">
        <v>134</v>
      </c>
      <c r="AG764">
        <v>129</v>
      </c>
      <c r="AH764">
        <v>126</v>
      </c>
      <c r="AI764">
        <v>135.5</v>
      </c>
      <c r="AJ764">
        <v>707974</v>
      </c>
      <c r="AK764">
        <v>121520.36</v>
      </c>
      <c r="AL764" s="206"/>
    </row>
    <row r="765" spans="2:38" x14ac:dyDescent="0.25">
      <c r="B765" s="160" t="s">
        <v>861</v>
      </c>
      <c r="C765" s="108" t="s">
        <v>860</v>
      </c>
      <c r="D765" s="108" t="s">
        <v>4177</v>
      </c>
      <c r="E765" s="108" t="s">
        <v>4178</v>
      </c>
      <c r="F765" s="108" t="s">
        <v>4179</v>
      </c>
      <c r="G765" s="160" t="s">
        <v>167</v>
      </c>
      <c r="H765" s="109">
        <v>1</v>
      </c>
      <c r="I765" s="109">
        <v>1</v>
      </c>
      <c r="J765" s="109">
        <v>1</v>
      </c>
      <c r="K765" s="109">
        <v>3</v>
      </c>
      <c r="L765">
        <v>411521</v>
      </c>
      <c r="M765">
        <v>411521</v>
      </c>
      <c r="N765">
        <v>1759834</v>
      </c>
      <c r="O765">
        <v>1759834</v>
      </c>
      <c r="P765">
        <v>3559635</v>
      </c>
      <c r="Q765">
        <v>0</v>
      </c>
      <c r="R765">
        <v>112213</v>
      </c>
      <c r="S765">
        <v>112213</v>
      </c>
      <c r="T765">
        <v>276663</v>
      </c>
      <c r="U765">
        <v>0</v>
      </c>
      <c r="V765">
        <v>226663</v>
      </c>
      <c r="W765">
        <v>0</v>
      </c>
      <c r="X765">
        <v>50000</v>
      </c>
      <c r="Y765">
        <v>0</v>
      </c>
      <c r="Z765">
        <v>0</v>
      </c>
      <c r="AA765">
        <v>0</v>
      </c>
      <c r="AB765">
        <v>0</v>
      </c>
      <c r="AC765">
        <v>0</v>
      </c>
      <c r="AD765">
        <v>356.32</v>
      </c>
      <c r="AE765">
        <v>354.32</v>
      </c>
      <c r="AF765">
        <v>354.32</v>
      </c>
      <c r="AG765">
        <v>350.37</v>
      </c>
      <c r="AH765">
        <v>369.37</v>
      </c>
      <c r="AI765">
        <v>355.5</v>
      </c>
      <c r="AJ765">
        <v>711927</v>
      </c>
      <c r="AK765">
        <v>0</v>
      </c>
      <c r="AL765" s="206"/>
    </row>
    <row r="766" spans="2:38" x14ac:dyDescent="0.25">
      <c r="B766" s="160" t="s">
        <v>225</v>
      </c>
      <c r="C766" s="108" t="s">
        <v>224</v>
      </c>
      <c r="D766" s="108" t="s">
        <v>4180</v>
      </c>
      <c r="E766" s="108" t="s">
        <v>4181</v>
      </c>
      <c r="F766" s="108" t="s">
        <v>4182</v>
      </c>
      <c r="G766" s="160" t="s">
        <v>167</v>
      </c>
      <c r="H766" s="109">
        <v>1</v>
      </c>
      <c r="I766" s="109">
        <v>1</v>
      </c>
      <c r="J766" s="109">
        <v>1</v>
      </c>
      <c r="K766" s="109">
        <v>3</v>
      </c>
      <c r="L766">
        <v>637206</v>
      </c>
      <c r="M766">
        <v>637206</v>
      </c>
      <c r="N766">
        <v>2832026</v>
      </c>
      <c r="O766">
        <v>1476891.7</v>
      </c>
      <c r="P766">
        <v>5728370</v>
      </c>
      <c r="Q766">
        <v>7289.7</v>
      </c>
      <c r="R766">
        <v>45329</v>
      </c>
      <c r="S766">
        <v>45329</v>
      </c>
      <c r="T766">
        <v>445223</v>
      </c>
      <c r="U766">
        <v>0</v>
      </c>
      <c r="V766">
        <v>318017</v>
      </c>
      <c r="W766">
        <v>2400</v>
      </c>
      <c r="X766">
        <v>63603</v>
      </c>
      <c r="Y766">
        <v>0</v>
      </c>
      <c r="Z766">
        <v>63603</v>
      </c>
      <c r="AA766">
        <v>0</v>
      </c>
      <c r="AB766">
        <v>0</v>
      </c>
      <c r="AC766">
        <v>0</v>
      </c>
      <c r="AD766">
        <v>137.5</v>
      </c>
      <c r="AE766">
        <v>137</v>
      </c>
      <c r="AF766">
        <v>137</v>
      </c>
      <c r="AG766">
        <v>139</v>
      </c>
      <c r="AH766">
        <v>139</v>
      </c>
      <c r="AI766">
        <v>139</v>
      </c>
      <c r="AJ766">
        <v>1145674</v>
      </c>
      <c r="AK766">
        <v>0</v>
      </c>
      <c r="AL766" s="206"/>
    </row>
    <row r="767" spans="2:38" x14ac:dyDescent="0.25">
      <c r="B767" s="160" t="s">
        <v>1724</v>
      </c>
      <c r="C767" s="108" t="s">
        <v>1723</v>
      </c>
      <c r="D767" s="108" t="s">
        <v>4455</v>
      </c>
      <c r="E767" s="108" t="s">
        <v>4455</v>
      </c>
      <c r="F767" s="108" t="s">
        <v>4455</v>
      </c>
      <c r="G767" s="160" t="s">
        <v>1720</v>
      </c>
      <c r="H767" s="109"/>
      <c r="I767" s="109"/>
      <c r="J767" s="109">
        <v>1</v>
      </c>
      <c r="K767" s="109">
        <v>1</v>
      </c>
      <c r="L767">
        <v>0</v>
      </c>
      <c r="M767">
        <v>0</v>
      </c>
      <c r="N767">
        <v>0</v>
      </c>
      <c r="O767">
        <v>0</v>
      </c>
      <c r="P767">
        <v>0</v>
      </c>
      <c r="Q767">
        <v>0</v>
      </c>
      <c r="R767">
        <v>0</v>
      </c>
      <c r="S767">
        <v>0</v>
      </c>
      <c r="T767">
        <v>383729</v>
      </c>
      <c r="U767">
        <v>383729</v>
      </c>
      <c r="V767">
        <v>0</v>
      </c>
      <c r="W767">
        <v>0</v>
      </c>
      <c r="X767">
        <v>0</v>
      </c>
      <c r="Y767">
        <v>0</v>
      </c>
      <c r="Z767">
        <v>0</v>
      </c>
      <c r="AA767">
        <v>0</v>
      </c>
      <c r="AB767">
        <v>383729</v>
      </c>
      <c r="AC767">
        <v>383729</v>
      </c>
      <c r="AD767">
        <v>136</v>
      </c>
      <c r="AE767">
        <v>137</v>
      </c>
      <c r="AF767">
        <v>137</v>
      </c>
      <c r="AG767">
        <v>138</v>
      </c>
      <c r="AH767">
        <v>138</v>
      </c>
      <c r="AI767">
        <v>139</v>
      </c>
      <c r="AJ767">
        <v>0</v>
      </c>
      <c r="AK767">
        <v>0</v>
      </c>
      <c r="AL767" s="206"/>
    </row>
    <row r="768" spans="2:38" x14ac:dyDescent="0.25">
      <c r="B768" s="160" t="s">
        <v>1734</v>
      </c>
      <c r="C768" s="108" t="s">
        <v>1733</v>
      </c>
      <c r="D768" s="108" t="s">
        <v>4183</v>
      </c>
      <c r="E768" s="108" t="s">
        <v>4365</v>
      </c>
      <c r="F768" s="108" t="s">
        <v>4184</v>
      </c>
      <c r="G768" s="160" t="s">
        <v>1720</v>
      </c>
      <c r="H768" s="109"/>
      <c r="I768" s="109"/>
      <c r="J768" s="109">
        <v>1</v>
      </c>
      <c r="K768" s="109">
        <v>1</v>
      </c>
      <c r="L768">
        <v>0</v>
      </c>
      <c r="M768">
        <v>0</v>
      </c>
      <c r="N768">
        <v>0</v>
      </c>
      <c r="O768">
        <v>0</v>
      </c>
      <c r="P768">
        <v>0</v>
      </c>
      <c r="Q768">
        <v>0</v>
      </c>
      <c r="R768">
        <v>0</v>
      </c>
      <c r="S768">
        <v>0</v>
      </c>
      <c r="T768">
        <v>410786</v>
      </c>
      <c r="U768">
        <v>237480.25</v>
      </c>
      <c r="V768">
        <v>0</v>
      </c>
      <c r="W768">
        <v>0</v>
      </c>
      <c r="X768">
        <v>0</v>
      </c>
      <c r="Y768">
        <v>0</v>
      </c>
      <c r="Z768">
        <v>0</v>
      </c>
      <c r="AA768">
        <v>0</v>
      </c>
      <c r="AB768">
        <v>410786</v>
      </c>
      <c r="AC768">
        <v>237480.25</v>
      </c>
      <c r="AD768">
        <v>105</v>
      </c>
      <c r="AE768">
        <v>105</v>
      </c>
      <c r="AF768">
        <v>105</v>
      </c>
      <c r="AG768">
        <v>108</v>
      </c>
      <c r="AH768">
        <v>108</v>
      </c>
      <c r="AI768">
        <v>108</v>
      </c>
      <c r="AJ768">
        <v>0</v>
      </c>
      <c r="AK768">
        <v>0</v>
      </c>
      <c r="AL768" s="206"/>
    </row>
    <row r="769" spans="2:38" x14ac:dyDescent="0.25">
      <c r="B769" s="160" t="s">
        <v>487</v>
      </c>
      <c r="C769" s="108" t="s">
        <v>486</v>
      </c>
      <c r="D769" s="108" t="s">
        <v>4185</v>
      </c>
      <c r="E769" s="108" t="s">
        <v>4186</v>
      </c>
      <c r="F769" s="108" t="s">
        <v>4187</v>
      </c>
      <c r="G769" s="160" t="s">
        <v>167</v>
      </c>
      <c r="H769" s="109">
        <v>1</v>
      </c>
      <c r="I769" s="109">
        <v>1</v>
      </c>
      <c r="J769" s="109">
        <v>1</v>
      </c>
      <c r="K769" s="109">
        <v>3</v>
      </c>
      <c r="L769">
        <v>239368</v>
      </c>
      <c r="M769">
        <v>239368</v>
      </c>
      <c r="N769">
        <v>1060182</v>
      </c>
      <c r="O769">
        <v>883918.24</v>
      </c>
      <c r="P769">
        <v>2144442</v>
      </c>
      <c r="Q769">
        <v>1020818.18</v>
      </c>
      <c r="R769">
        <v>38168</v>
      </c>
      <c r="S769">
        <v>38167.980000000003</v>
      </c>
      <c r="T769">
        <v>166670</v>
      </c>
      <c r="U769">
        <v>62651.83</v>
      </c>
      <c r="V769">
        <v>119050</v>
      </c>
      <c r="W769">
        <v>53571.66</v>
      </c>
      <c r="X769">
        <v>23810</v>
      </c>
      <c r="Y769">
        <v>0</v>
      </c>
      <c r="Z769">
        <v>23810</v>
      </c>
      <c r="AA769">
        <v>9080.17</v>
      </c>
      <c r="AB769">
        <v>0</v>
      </c>
      <c r="AC769">
        <v>0</v>
      </c>
      <c r="AD769">
        <v>129.94</v>
      </c>
      <c r="AE769">
        <v>128.35</v>
      </c>
      <c r="AF769">
        <v>128.35</v>
      </c>
      <c r="AG769">
        <v>128</v>
      </c>
      <c r="AH769">
        <v>120.66</v>
      </c>
      <c r="AI769">
        <v>122</v>
      </c>
      <c r="AJ769">
        <v>531552</v>
      </c>
      <c r="AK769">
        <v>137137.57999999999</v>
      </c>
      <c r="AL769" s="206"/>
    </row>
    <row r="770" spans="2:38" x14ac:dyDescent="0.25">
      <c r="B770" s="160" t="s">
        <v>1153</v>
      </c>
      <c r="C770" s="108" t="s">
        <v>1152</v>
      </c>
      <c r="D770" s="108" t="s">
        <v>4188</v>
      </c>
      <c r="E770" s="108" t="s">
        <v>4189</v>
      </c>
      <c r="F770" s="108" t="s">
        <v>4190</v>
      </c>
      <c r="G770" s="160" t="s">
        <v>167</v>
      </c>
      <c r="H770" s="109">
        <v>1</v>
      </c>
      <c r="I770" s="109">
        <v>1</v>
      </c>
      <c r="J770" s="109">
        <v>1</v>
      </c>
      <c r="K770" s="109">
        <v>3</v>
      </c>
      <c r="L770">
        <v>648559</v>
      </c>
      <c r="M770">
        <v>648559</v>
      </c>
      <c r="N770">
        <v>2914856</v>
      </c>
      <c r="O770">
        <v>1568162.43</v>
      </c>
      <c r="P770">
        <v>5895911</v>
      </c>
      <c r="Q770">
        <v>926515.5</v>
      </c>
      <c r="R770">
        <v>69832</v>
      </c>
      <c r="S770">
        <v>69832</v>
      </c>
      <c r="T770">
        <v>458245</v>
      </c>
      <c r="U770">
        <v>207130.96</v>
      </c>
      <c r="V770">
        <v>327317</v>
      </c>
      <c r="W770">
        <v>108440.38</v>
      </c>
      <c r="X770">
        <v>65464</v>
      </c>
      <c r="Y770">
        <v>65464</v>
      </c>
      <c r="Z770">
        <v>65464</v>
      </c>
      <c r="AA770">
        <v>65464</v>
      </c>
      <c r="AB770">
        <v>0</v>
      </c>
      <c r="AC770">
        <v>0</v>
      </c>
      <c r="AD770">
        <v>251.38</v>
      </c>
      <c r="AE770">
        <v>251.38</v>
      </c>
      <c r="AF770">
        <v>251.38</v>
      </c>
      <c r="AG770">
        <v>246.51</v>
      </c>
      <c r="AH770">
        <v>254.15</v>
      </c>
      <c r="AI770">
        <v>252.91</v>
      </c>
      <c r="AJ770">
        <v>1179182.2</v>
      </c>
      <c r="AK770">
        <v>207130.96</v>
      </c>
      <c r="AL770" s="206"/>
    </row>
    <row r="771" spans="2:38" x14ac:dyDescent="0.25">
      <c r="B771" s="160" t="s">
        <v>789</v>
      </c>
      <c r="C771" s="108" t="s">
        <v>788</v>
      </c>
      <c r="D771" s="108" t="s">
        <v>4191</v>
      </c>
      <c r="E771" s="108" t="s">
        <v>4192</v>
      </c>
      <c r="F771" s="108" t="s">
        <v>4193</v>
      </c>
      <c r="G771" s="160" t="s">
        <v>167</v>
      </c>
      <c r="H771" s="109">
        <v>1</v>
      </c>
      <c r="I771" s="109">
        <v>1</v>
      </c>
      <c r="J771" s="109">
        <v>1</v>
      </c>
      <c r="K771" s="109">
        <v>3</v>
      </c>
      <c r="L771">
        <v>636604</v>
      </c>
      <c r="M771">
        <v>636604</v>
      </c>
      <c r="N771">
        <v>5293780</v>
      </c>
      <c r="O771">
        <v>2507931.0699999998</v>
      </c>
      <c r="P771">
        <v>10707786</v>
      </c>
      <c r="Q771">
        <v>2974512.29</v>
      </c>
      <c r="R771">
        <v>133318</v>
      </c>
      <c r="S771">
        <v>133318</v>
      </c>
      <c r="T771">
        <v>911369</v>
      </c>
      <c r="U771">
        <v>518831.56</v>
      </c>
      <c r="V771">
        <v>594453</v>
      </c>
      <c r="W771">
        <v>371941.15</v>
      </c>
      <c r="X771">
        <v>118891</v>
      </c>
      <c r="Y771">
        <v>118891</v>
      </c>
      <c r="Z771">
        <v>118891</v>
      </c>
      <c r="AA771">
        <v>27999.41</v>
      </c>
      <c r="AB771">
        <v>79134</v>
      </c>
      <c r="AC771">
        <v>0</v>
      </c>
      <c r="AD771">
        <v>308</v>
      </c>
      <c r="AE771">
        <v>312.2</v>
      </c>
      <c r="AF771">
        <v>312.2</v>
      </c>
      <c r="AG771">
        <v>290.2</v>
      </c>
      <c r="AH771">
        <v>294.75</v>
      </c>
      <c r="AI771">
        <v>310</v>
      </c>
      <c r="AJ771">
        <v>2141558</v>
      </c>
      <c r="AK771">
        <v>371941.15</v>
      </c>
      <c r="AL771" s="206"/>
    </row>
    <row r="772" spans="2:38" x14ac:dyDescent="0.25">
      <c r="B772" s="160" t="s">
        <v>1211</v>
      </c>
      <c r="C772" s="108" t="s">
        <v>1210</v>
      </c>
      <c r="D772" s="108" t="s">
        <v>4194</v>
      </c>
      <c r="E772" s="108" t="s">
        <v>4195</v>
      </c>
      <c r="F772" s="108" t="s">
        <v>4196</v>
      </c>
      <c r="G772" s="160" t="s">
        <v>167</v>
      </c>
      <c r="H772" s="109">
        <v>1</v>
      </c>
      <c r="I772" s="109">
        <v>1</v>
      </c>
      <c r="J772" s="109">
        <v>1</v>
      </c>
      <c r="K772" s="109">
        <v>3</v>
      </c>
      <c r="L772">
        <v>140764</v>
      </c>
      <c r="M772">
        <v>140764</v>
      </c>
      <c r="N772">
        <v>546739</v>
      </c>
      <c r="O772">
        <v>370962.96</v>
      </c>
      <c r="P772">
        <v>1105895</v>
      </c>
      <c r="Q772">
        <v>300464.36</v>
      </c>
      <c r="R772">
        <v>19225</v>
      </c>
      <c r="S772">
        <v>19225</v>
      </c>
      <c r="T772">
        <v>85952</v>
      </c>
      <c r="U772">
        <v>39788.74</v>
      </c>
      <c r="V772">
        <v>61394</v>
      </c>
      <c r="W772">
        <v>30449.71</v>
      </c>
      <c r="X772">
        <v>12279</v>
      </c>
      <c r="Y772">
        <v>0</v>
      </c>
      <c r="Z772">
        <v>12279</v>
      </c>
      <c r="AA772">
        <v>9339.0300000000007</v>
      </c>
      <c r="AB772">
        <v>0</v>
      </c>
      <c r="AC772">
        <v>0</v>
      </c>
      <c r="AD772">
        <v>60</v>
      </c>
      <c r="AE772">
        <v>59</v>
      </c>
      <c r="AF772">
        <v>59</v>
      </c>
      <c r="AG772">
        <v>59</v>
      </c>
      <c r="AH772">
        <v>89</v>
      </c>
      <c r="AI772">
        <v>90.5</v>
      </c>
      <c r="AJ772">
        <v>221179</v>
      </c>
      <c r="AK772">
        <v>39788.74</v>
      </c>
      <c r="AL772" s="206"/>
    </row>
    <row r="773" spans="2:38" x14ac:dyDescent="0.25">
      <c r="B773" s="160" t="s">
        <v>1073</v>
      </c>
      <c r="C773" s="108" t="s">
        <v>1072</v>
      </c>
      <c r="D773" s="108" t="s">
        <v>4197</v>
      </c>
      <c r="E773" s="108" t="s">
        <v>4198</v>
      </c>
      <c r="F773" s="108" t="s">
        <v>4199</v>
      </c>
      <c r="G773" s="160" t="s">
        <v>167</v>
      </c>
      <c r="H773" s="109">
        <v>1</v>
      </c>
      <c r="I773" s="109">
        <v>1</v>
      </c>
      <c r="J773" s="109">
        <v>1</v>
      </c>
      <c r="K773" s="109">
        <v>3</v>
      </c>
      <c r="L773">
        <v>329061</v>
      </c>
      <c r="M773">
        <v>329061</v>
      </c>
      <c r="N773">
        <v>1893292</v>
      </c>
      <c r="O773">
        <v>1893292</v>
      </c>
      <c r="P773">
        <v>3829582</v>
      </c>
      <c r="Q773">
        <v>407472.83</v>
      </c>
      <c r="R773">
        <v>45786</v>
      </c>
      <c r="S773">
        <v>45786</v>
      </c>
      <c r="T773">
        <v>297645</v>
      </c>
      <c r="U773">
        <v>82699.09</v>
      </c>
      <c r="V773">
        <v>212603</v>
      </c>
      <c r="W773">
        <v>85137.11</v>
      </c>
      <c r="X773">
        <v>42521</v>
      </c>
      <c r="Y773">
        <v>42521</v>
      </c>
      <c r="Z773">
        <v>42521</v>
      </c>
      <c r="AA773">
        <v>19732.689999999999</v>
      </c>
      <c r="AB773">
        <v>0</v>
      </c>
      <c r="AC773">
        <v>0</v>
      </c>
      <c r="AD773">
        <v>117</v>
      </c>
      <c r="AE773">
        <v>121</v>
      </c>
      <c r="AF773">
        <v>121</v>
      </c>
      <c r="AG773">
        <v>122</v>
      </c>
      <c r="AH773">
        <v>124</v>
      </c>
      <c r="AI773">
        <v>127</v>
      </c>
      <c r="AJ773">
        <v>765916.4</v>
      </c>
      <c r="AK773">
        <v>147390.79999999999</v>
      </c>
      <c r="AL773" s="206"/>
    </row>
    <row r="774" spans="2:38" x14ac:dyDescent="0.25">
      <c r="B774" s="160" t="s">
        <v>1736</v>
      </c>
      <c r="C774" s="108" t="s">
        <v>1735</v>
      </c>
      <c r="D774" s="108" t="s">
        <v>4200</v>
      </c>
      <c r="E774" s="108" t="s">
        <v>4354</v>
      </c>
      <c r="F774" s="108" t="s">
        <v>4201</v>
      </c>
      <c r="G774" s="160" t="s">
        <v>1720</v>
      </c>
      <c r="H774" s="109"/>
      <c r="I774" s="109"/>
      <c r="J774" s="109">
        <v>1</v>
      </c>
      <c r="K774" s="109">
        <v>1</v>
      </c>
      <c r="L774">
        <v>0</v>
      </c>
      <c r="M774">
        <v>0</v>
      </c>
      <c r="N774">
        <v>0</v>
      </c>
      <c r="O774">
        <v>0</v>
      </c>
      <c r="P774">
        <v>0</v>
      </c>
      <c r="Q774">
        <v>0</v>
      </c>
      <c r="R774">
        <v>0</v>
      </c>
      <c r="S774">
        <v>0</v>
      </c>
      <c r="T774">
        <v>379795</v>
      </c>
      <c r="U774">
        <v>0</v>
      </c>
      <c r="V774">
        <v>0</v>
      </c>
      <c r="W774">
        <v>0</v>
      </c>
      <c r="X774">
        <v>0</v>
      </c>
      <c r="Y774">
        <v>0</v>
      </c>
      <c r="Z774">
        <v>0</v>
      </c>
      <c r="AA774">
        <v>0</v>
      </c>
      <c r="AB774">
        <v>379795</v>
      </c>
      <c r="AC774">
        <v>0</v>
      </c>
      <c r="AD774">
        <v>0</v>
      </c>
      <c r="AE774">
        <v>0</v>
      </c>
      <c r="AF774">
        <v>0</v>
      </c>
      <c r="AG774">
        <v>0</v>
      </c>
      <c r="AH774">
        <v>0</v>
      </c>
      <c r="AI774">
        <v>0</v>
      </c>
      <c r="AJ774">
        <v>0</v>
      </c>
      <c r="AK774">
        <v>0</v>
      </c>
      <c r="AL774" s="206"/>
    </row>
    <row r="775" spans="2:38" x14ac:dyDescent="0.25">
      <c r="B775" s="160" t="s">
        <v>1738</v>
      </c>
      <c r="C775" s="108" t="s">
        <v>1737</v>
      </c>
      <c r="D775" s="108" t="s">
        <v>4455</v>
      </c>
      <c r="E775" s="108" t="s">
        <v>4455</v>
      </c>
      <c r="F775" s="108" t="s">
        <v>4455</v>
      </c>
      <c r="G775" s="160" t="s">
        <v>1720</v>
      </c>
      <c r="H775" s="109"/>
      <c r="I775" s="109"/>
      <c r="J775" s="109">
        <v>1</v>
      </c>
      <c r="K775" s="109">
        <v>1</v>
      </c>
      <c r="L775" t="s">
        <v>2045</v>
      </c>
      <c r="M775" t="s">
        <v>2045</v>
      </c>
      <c r="N775" t="s">
        <v>2045</v>
      </c>
      <c r="O775" t="s">
        <v>2045</v>
      </c>
      <c r="P775" t="s">
        <v>2045</v>
      </c>
      <c r="Q775" t="s">
        <v>2045</v>
      </c>
      <c r="R775" t="s">
        <v>2045</v>
      </c>
      <c r="S775" t="s">
        <v>2045</v>
      </c>
      <c r="T775" t="s">
        <v>2045</v>
      </c>
      <c r="U775" t="s">
        <v>2045</v>
      </c>
      <c r="V775" t="s">
        <v>2045</v>
      </c>
      <c r="W775" t="s">
        <v>2045</v>
      </c>
      <c r="X775" t="s">
        <v>2045</v>
      </c>
      <c r="Y775" t="s">
        <v>2045</v>
      </c>
      <c r="Z775" t="s">
        <v>2045</v>
      </c>
      <c r="AA775" t="s">
        <v>2045</v>
      </c>
      <c r="AB775" t="s">
        <v>2045</v>
      </c>
      <c r="AC775" t="s">
        <v>2045</v>
      </c>
      <c r="AD775" t="s">
        <v>4452</v>
      </c>
      <c r="AE775" t="s">
        <v>4452</v>
      </c>
      <c r="AF775" t="s">
        <v>4452</v>
      </c>
      <c r="AG775" t="s">
        <v>4452</v>
      </c>
      <c r="AH775" t="s">
        <v>4452</v>
      </c>
      <c r="AI775" t="s">
        <v>4452</v>
      </c>
      <c r="AJ775" t="s">
        <v>2045</v>
      </c>
      <c r="AK775" t="s">
        <v>2045</v>
      </c>
      <c r="AL775" s="206"/>
    </row>
    <row r="776" spans="2:38" x14ac:dyDescent="0.25">
      <c r="B776" s="160" t="s">
        <v>364</v>
      </c>
      <c r="C776" s="108" t="s">
        <v>363</v>
      </c>
      <c r="D776" s="108" t="s">
        <v>4202</v>
      </c>
      <c r="E776" s="108" t="s">
        <v>4203</v>
      </c>
      <c r="F776" s="108" t="s">
        <v>4204</v>
      </c>
      <c r="G776" s="160" t="s">
        <v>167</v>
      </c>
      <c r="H776" s="109">
        <v>1</v>
      </c>
      <c r="I776" s="109">
        <v>1</v>
      </c>
      <c r="J776" s="109">
        <v>1</v>
      </c>
      <c r="K776" s="109">
        <v>3</v>
      </c>
      <c r="L776">
        <v>207065</v>
      </c>
      <c r="M776">
        <v>207065</v>
      </c>
      <c r="N776">
        <v>1006886</v>
      </c>
      <c r="O776">
        <v>1006886</v>
      </c>
      <c r="P776">
        <v>2036639</v>
      </c>
      <c r="Q776">
        <v>2036639</v>
      </c>
      <c r="R776">
        <v>97738</v>
      </c>
      <c r="S776">
        <v>97738</v>
      </c>
      <c r="T776">
        <v>158292</v>
      </c>
      <c r="U776">
        <v>135679</v>
      </c>
      <c r="V776">
        <v>113066</v>
      </c>
      <c r="W776">
        <v>113066</v>
      </c>
      <c r="X776">
        <v>22613</v>
      </c>
      <c r="Y776">
        <v>22613</v>
      </c>
      <c r="Z776">
        <v>22613</v>
      </c>
      <c r="AA776">
        <v>22613</v>
      </c>
      <c r="AB776">
        <v>0</v>
      </c>
      <c r="AC776">
        <v>0</v>
      </c>
      <c r="AD776">
        <v>256.5</v>
      </c>
      <c r="AE776">
        <v>254.5</v>
      </c>
      <c r="AF776">
        <v>254.5</v>
      </c>
      <c r="AG776">
        <v>252.4</v>
      </c>
      <c r="AH776">
        <v>250.9</v>
      </c>
      <c r="AI776">
        <v>258.89999999999998</v>
      </c>
      <c r="AJ776">
        <v>407327</v>
      </c>
      <c r="AK776">
        <v>0</v>
      </c>
      <c r="AL776" s="206"/>
    </row>
    <row r="777" spans="2:38" x14ac:dyDescent="0.25">
      <c r="B777" s="160" t="s">
        <v>729</v>
      </c>
      <c r="C777" s="108" t="s">
        <v>728</v>
      </c>
      <c r="D777" s="108" t="s">
        <v>4205</v>
      </c>
      <c r="E777" s="108" t="s">
        <v>4206</v>
      </c>
      <c r="F777" s="108" t="s">
        <v>4207</v>
      </c>
      <c r="G777" s="160" t="s">
        <v>167</v>
      </c>
      <c r="H777" s="109">
        <v>1</v>
      </c>
      <c r="I777" s="109">
        <v>1</v>
      </c>
      <c r="J777" s="109">
        <v>1</v>
      </c>
      <c r="K777" s="109">
        <v>3</v>
      </c>
      <c r="L777">
        <v>321848</v>
      </c>
      <c r="M777">
        <v>321848</v>
      </c>
      <c r="N777">
        <v>1641476</v>
      </c>
      <c r="O777">
        <v>1158514.07</v>
      </c>
      <c r="P777">
        <v>3320231</v>
      </c>
      <c r="Q777">
        <v>1496262.48</v>
      </c>
      <c r="R777">
        <v>27347</v>
      </c>
      <c r="S777">
        <v>27347</v>
      </c>
      <c r="T777">
        <v>276734</v>
      </c>
      <c r="U777">
        <v>144083</v>
      </c>
      <c r="V777">
        <v>184327</v>
      </c>
      <c r="W777">
        <v>88541</v>
      </c>
      <c r="X777">
        <v>36865</v>
      </c>
      <c r="Y777">
        <v>36865</v>
      </c>
      <c r="Z777">
        <v>36865</v>
      </c>
      <c r="AA777">
        <v>11217</v>
      </c>
      <c r="AB777">
        <v>18677</v>
      </c>
      <c r="AC777">
        <v>18677</v>
      </c>
      <c r="AD777">
        <v>88</v>
      </c>
      <c r="AE777">
        <v>84</v>
      </c>
      <c r="AF777">
        <v>84</v>
      </c>
      <c r="AG777">
        <v>83</v>
      </c>
      <c r="AH777">
        <v>86</v>
      </c>
      <c r="AI777">
        <v>93</v>
      </c>
      <c r="AJ777">
        <v>664046.19999999995</v>
      </c>
      <c r="AK777">
        <v>99490.43</v>
      </c>
      <c r="AL777" s="206"/>
    </row>
    <row r="778" spans="2:38" x14ac:dyDescent="0.25">
      <c r="B778" s="160" t="s">
        <v>1379</v>
      </c>
      <c r="C778" s="108" t="s">
        <v>1378</v>
      </c>
      <c r="D778" s="108" t="s">
        <v>4208</v>
      </c>
      <c r="E778" s="108" t="s">
        <v>4209</v>
      </c>
      <c r="F778" s="108" t="s">
        <v>4210</v>
      </c>
      <c r="G778" s="160" t="s">
        <v>167</v>
      </c>
      <c r="H778" s="109">
        <v>1</v>
      </c>
      <c r="I778" s="109">
        <v>1</v>
      </c>
      <c r="J778" s="109">
        <v>1</v>
      </c>
      <c r="K778" s="109">
        <v>3</v>
      </c>
      <c r="L778">
        <v>0</v>
      </c>
      <c r="M778">
        <v>491818</v>
      </c>
      <c r="N778">
        <v>0</v>
      </c>
      <c r="O778">
        <v>1588970.26</v>
      </c>
      <c r="P778">
        <v>0</v>
      </c>
      <c r="Q778">
        <v>1275501.02</v>
      </c>
      <c r="R778">
        <v>377181</v>
      </c>
      <c r="S778">
        <v>377181</v>
      </c>
      <c r="T778">
        <v>0</v>
      </c>
      <c r="U778">
        <v>22634.880000000001</v>
      </c>
      <c r="V778">
        <v>0</v>
      </c>
      <c r="W778">
        <v>22634.880000000001</v>
      </c>
      <c r="X778">
        <v>0</v>
      </c>
      <c r="Y778">
        <v>0</v>
      </c>
      <c r="Z778">
        <v>0</v>
      </c>
      <c r="AA778">
        <v>0</v>
      </c>
      <c r="AB778">
        <v>0</v>
      </c>
      <c r="AC778">
        <v>0</v>
      </c>
      <c r="AD778">
        <v>999.6</v>
      </c>
      <c r="AE778">
        <v>1011.9</v>
      </c>
      <c r="AF778">
        <v>1011.9</v>
      </c>
      <c r="AG778">
        <v>1043.7</v>
      </c>
      <c r="AH778">
        <v>1092.5999999999999</v>
      </c>
      <c r="AI778">
        <v>1104.4000000000001</v>
      </c>
      <c r="AJ778">
        <v>1157312.8899999999</v>
      </c>
      <c r="AK778">
        <v>535998.48</v>
      </c>
      <c r="AL778" s="206"/>
    </row>
    <row r="779" spans="2:38" x14ac:dyDescent="0.25">
      <c r="B779" s="160" t="s">
        <v>195</v>
      </c>
      <c r="C779" s="108" t="s">
        <v>194</v>
      </c>
      <c r="D779" s="108" t="s">
        <v>4211</v>
      </c>
      <c r="E779" s="108" t="s">
        <v>4212</v>
      </c>
      <c r="F779" s="108" t="s">
        <v>4213</v>
      </c>
      <c r="G779" s="160" t="s">
        <v>167</v>
      </c>
      <c r="H779" s="109">
        <v>1</v>
      </c>
      <c r="I779" s="109">
        <v>1</v>
      </c>
      <c r="J779" s="109">
        <v>1</v>
      </c>
      <c r="K779" s="109">
        <v>3</v>
      </c>
      <c r="L779">
        <v>162512</v>
      </c>
      <c r="M779">
        <v>162512</v>
      </c>
      <c r="N779">
        <v>722275</v>
      </c>
      <c r="O779">
        <v>722275</v>
      </c>
      <c r="P779">
        <v>1460954</v>
      </c>
      <c r="Q779">
        <v>336797.27</v>
      </c>
      <c r="R779">
        <v>18742</v>
      </c>
      <c r="S779">
        <v>18742</v>
      </c>
      <c r="T779">
        <v>1574503</v>
      </c>
      <c r="U779">
        <v>336797.27</v>
      </c>
      <c r="V779">
        <v>81107</v>
      </c>
      <c r="W779">
        <v>54879.43</v>
      </c>
      <c r="X779">
        <v>16221</v>
      </c>
      <c r="Y779">
        <v>0</v>
      </c>
      <c r="Z779">
        <v>16221</v>
      </c>
      <c r="AA779">
        <v>0</v>
      </c>
      <c r="AB779">
        <v>1460954</v>
      </c>
      <c r="AC779">
        <v>281917.84000000003</v>
      </c>
      <c r="AD779">
        <v>81</v>
      </c>
      <c r="AE779">
        <v>77</v>
      </c>
      <c r="AF779">
        <v>77</v>
      </c>
      <c r="AG779">
        <v>78</v>
      </c>
      <c r="AH779">
        <v>71</v>
      </c>
      <c r="AI779">
        <v>78</v>
      </c>
      <c r="AJ779">
        <v>292191</v>
      </c>
      <c r="AK779">
        <v>54879.43</v>
      </c>
      <c r="AL779" s="206"/>
    </row>
    <row r="780" spans="2:38" x14ac:dyDescent="0.25">
      <c r="B780" s="160" t="s">
        <v>366</v>
      </c>
      <c r="C780" s="108" t="s">
        <v>365</v>
      </c>
      <c r="D780" s="108" t="s">
        <v>4214</v>
      </c>
      <c r="E780" s="108" t="s">
        <v>4215</v>
      </c>
      <c r="F780" s="108" t="s">
        <v>4216</v>
      </c>
      <c r="G780" s="160" t="s">
        <v>167</v>
      </c>
      <c r="H780" s="109">
        <v>1</v>
      </c>
      <c r="I780" s="109">
        <v>1</v>
      </c>
      <c r="J780" s="109">
        <v>1</v>
      </c>
      <c r="K780" s="109">
        <v>3</v>
      </c>
      <c r="L780">
        <v>131968</v>
      </c>
      <c r="M780">
        <v>131968</v>
      </c>
      <c r="N780">
        <v>504318</v>
      </c>
      <c r="O780">
        <v>504318</v>
      </c>
      <c r="P780">
        <v>1020089</v>
      </c>
      <c r="Q780">
        <v>675794</v>
      </c>
      <c r="R780">
        <v>100880</v>
      </c>
      <c r="S780">
        <v>100880</v>
      </c>
      <c r="T780">
        <v>79283</v>
      </c>
      <c r="U780">
        <v>0</v>
      </c>
      <c r="V780">
        <v>56631</v>
      </c>
      <c r="W780">
        <v>0</v>
      </c>
      <c r="X780">
        <v>11326</v>
      </c>
      <c r="Y780">
        <v>0</v>
      </c>
      <c r="Z780">
        <v>11326</v>
      </c>
      <c r="AA780">
        <v>0</v>
      </c>
      <c r="AB780">
        <v>0</v>
      </c>
      <c r="AC780">
        <v>0</v>
      </c>
      <c r="AD780">
        <v>245</v>
      </c>
      <c r="AE780">
        <v>250.5</v>
      </c>
      <c r="AF780">
        <v>250.5</v>
      </c>
      <c r="AG780">
        <v>255.7</v>
      </c>
      <c r="AH780">
        <v>254.8</v>
      </c>
      <c r="AI780">
        <v>257</v>
      </c>
      <c r="AJ780">
        <v>203873</v>
      </c>
      <c r="AK780">
        <v>132467</v>
      </c>
      <c r="AL780" s="206"/>
    </row>
    <row r="781" spans="2:38" x14ac:dyDescent="0.25">
      <c r="B781" s="160" t="s">
        <v>437</v>
      </c>
      <c r="C781" s="108" t="s">
        <v>436</v>
      </c>
      <c r="D781" s="108" t="s">
        <v>4217</v>
      </c>
      <c r="E781" s="108" t="s">
        <v>4218</v>
      </c>
      <c r="F781" s="108" t="s">
        <v>4219</v>
      </c>
      <c r="G781" s="160" t="s">
        <v>167</v>
      </c>
      <c r="H781" s="109">
        <v>1</v>
      </c>
      <c r="I781" s="109">
        <v>1</v>
      </c>
      <c r="J781" s="109">
        <v>1</v>
      </c>
      <c r="K781" s="109">
        <v>3</v>
      </c>
      <c r="L781">
        <v>252690</v>
      </c>
      <c r="M781">
        <v>252690</v>
      </c>
      <c r="N781">
        <v>1123067</v>
      </c>
      <c r="O781">
        <v>1097163.32</v>
      </c>
      <c r="P781">
        <v>2271639</v>
      </c>
      <c r="Q781">
        <v>224142.86</v>
      </c>
      <c r="R781">
        <v>20726</v>
      </c>
      <c r="S781">
        <v>20726</v>
      </c>
      <c r="T781">
        <v>176556</v>
      </c>
      <c r="U781">
        <v>102120.2</v>
      </c>
      <c r="V781">
        <v>126112</v>
      </c>
      <c r="W781">
        <v>56541.15</v>
      </c>
      <c r="X781">
        <v>25222</v>
      </c>
      <c r="Y781">
        <v>25222</v>
      </c>
      <c r="Z781">
        <v>25222</v>
      </c>
      <c r="AA781">
        <v>20357.05</v>
      </c>
      <c r="AB781">
        <v>0</v>
      </c>
      <c r="AC781">
        <v>0</v>
      </c>
      <c r="AD781">
        <v>85.1</v>
      </c>
      <c r="AE781">
        <v>83.6</v>
      </c>
      <c r="AF781">
        <v>83.6</v>
      </c>
      <c r="AG781">
        <v>91</v>
      </c>
      <c r="AH781">
        <v>146.5</v>
      </c>
      <c r="AI781">
        <v>148.5</v>
      </c>
      <c r="AJ781">
        <v>849140.56</v>
      </c>
      <c r="AK781">
        <v>102120.2</v>
      </c>
      <c r="AL781" s="206"/>
    </row>
    <row r="782" spans="2:38" x14ac:dyDescent="0.25">
      <c r="B782" s="160" t="s">
        <v>368</v>
      </c>
      <c r="C782" s="108" t="s">
        <v>367</v>
      </c>
      <c r="D782" s="108" t="s">
        <v>4220</v>
      </c>
      <c r="E782" s="108" t="s">
        <v>4221</v>
      </c>
      <c r="F782" s="108" t="s">
        <v>4222</v>
      </c>
      <c r="G782" s="160" t="s">
        <v>167</v>
      </c>
      <c r="H782" s="109">
        <v>1</v>
      </c>
      <c r="I782" s="109">
        <v>1</v>
      </c>
      <c r="J782" s="109">
        <v>1</v>
      </c>
      <c r="K782" s="109">
        <v>3</v>
      </c>
      <c r="L782">
        <v>571338</v>
      </c>
      <c r="M782">
        <v>571338</v>
      </c>
      <c r="N782">
        <v>2944638</v>
      </c>
      <c r="O782">
        <v>1091685.44</v>
      </c>
      <c r="P782">
        <v>5956151</v>
      </c>
      <c r="Q782">
        <v>1001167</v>
      </c>
      <c r="R782">
        <v>71850</v>
      </c>
      <c r="S782">
        <v>71850</v>
      </c>
      <c r="T782">
        <v>607913</v>
      </c>
      <c r="U782">
        <v>0</v>
      </c>
      <c r="V782">
        <v>330662</v>
      </c>
      <c r="W782">
        <v>0</v>
      </c>
      <c r="X782">
        <v>66132</v>
      </c>
      <c r="Y782">
        <v>0</v>
      </c>
      <c r="Z782">
        <v>66132</v>
      </c>
      <c r="AA782">
        <v>0</v>
      </c>
      <c r="AB782">
        <v>144987</v>
      </c>
      <c r="AC782">
        <v>0</v>
      </c>
      <c r="AD782">
        <v>232.5</v>
      </c>
      <c r="AE782">
        <v>234.5</v>
      </c>
      <c r="AF782">
        <v>234.5</v>
      </c>
      <c r="AG782">
        <v>233.5</v>
      </c>
      <c r="AH782">
        <v>220.5</v>
      </c>
      <c r="AI782">
        <v>222</v>
      </c>
      <c r="AJ782">
        <v>1191230</v>
      </c>
      <c r="AK782">
        <v>0</v>
      </c>
      <c r="AL782" s="206"/>
    </row>
    <row r="783" spans="2:38" x14ac:dyDescent="0.25">
      <c r="B783" s="160" t="s">
        <v>1491</v>
      </c>
      <c r="C783" s="108" t="s">
        <v>1490</v>
      </c>
      <c r="D783" s="108" t="s">
        <v>4223</v>
      </c>
      <c r="E783" s="108" t="s">
        <v>4224</v>
      </c>
      <c r="F783" s="108" t="s">
        <v>4225</v>
      </c>
      <c r="G783" s="160" t="s">
        <v>161</v>
      </c>
      <c r="H783" s="109">
        <v>1</v>
      </c>
      <c r="I783" s="109">
        <v>1</v>
      </c>
      <c r="J783" s="109">
        <v>1</v>
      </c>
      <c r="K783" s="109">
        <v>3</v>
      </c>
      <c r="L783">
        <v>732836</v>
      </c>
      <c r="M783">
        <v>732836</v>
      </c>
      <c r="N783">
        <v>3672519</v>
      </c>
      <c r="O783">
        <v>1584154.52</v>
      </c>
      <c r="P783">
        <v>7428444</v>
      </c>
      <c r="Q783">
        <v>0</v>
      </c>
      <c r="R783">
        <v>0</v>
      </c>
      <c r="S783">
        <v>0</v>
      </c>
      <c r="T783">
        <v>577358</v>
      </c>
      <c r="U783">
        <v>0</v>
      </c>
      <c r="V783">
        <v>412398</v>
      </c>
      <c r="W783">
        <v>0</v>
      </c>
      <c r="X783">
        <v>82480</v>
      </c>
      <c r="Y783">
        <v>0</v>
      </c>
      <c r="Z783">
        <v>82480</v>
      </c>
      <c r="AA783">
        <v>0</v>
      </c>
      <c r="AB783">
        <v>0</v>
      </c>
      <c r="AC783">
        <v>0</v>
      </c>
      <c r="AD783">
        <v>61</v>
      </c>
      <c r="AE783">
        <v>61</v>
      </c>
      <c r="AF783">
        <v>61</v>
      </c>
      <c r="AG783">
        <v>60</v>
      </c>
      <c r="AH783">
        <v>58.5</v>
      </c>
      <c r="AI783">
        <v>69.5</v>
      </c>
      <c r="AJ783">
        <v>0</v>
      </c>
      <c r="AK783">
        <v>0</v>
      </c>
      <c r="AL783" s="206"/>
    </row>
    <row r="784" spans="2:38" x14ac:dyDescent="0.25">
      <c r="B784" s="160" t="s">
        <v>985</v>
      </c>
      <c r="C784" s="108" t="s">
        <v>984</v>
      </c>
      <c r="D784" s="108" t="s">
        <v>4226</v>
      </c>
      <c r="E784" s="108" t="s">
        <v>4227</v>
      </c>
      <c r="F784" s="108" t="s">
        <v>4228</v>
      </c>
      <c r="G784" s="160" t="s">
        <v>167</v>
      </c>
      <c r="H784" s="109">
        <v>1</v>
      </c>
      <c r="I784" s="109">
        <v>1</v>
      </c>
      <c r="J784" s="109">
        <v>1</v>
      </c>
      <c r="K784" s="109">
        <v>3</v>
      </c>
      <c r="L784">
        <v>392222</v>
      </c>
      <c r="M784">
        <v>391913.41</v>
      </c>
      <c r="N784">
        <v>1743211</v>
      </c>
      <c r="O784">
        <v>1743211</v>
      </c>
      <c r="P784">
        <v>3526012</v>
      </c>
      <c r="Q784">
        <v>364202.06</v>
      </c>
      <c r="R784">
        <v>68325</v>
      </c>
      <c r="S784">
        <v>68325</v>
      </c>
      <c r="T784">
        <v>308637</v>
      </c>
      <c r="U784">
        <v>11544.5</v>
      </c>
      <c r="V784">
        <v>195750</v>
      </c>
      <c r="W784">
        <v>9881.5400000000009</v>
      </c>
      <c r="X784">
        <v>39150</v>
      </c>
      <c r="Y784">
        <v>0</v>
      </c>
      <c r="Z784">
        <v>39150</v>
      </c>
      <c r="AA784">
        <v>0</v>
      </c>
      <c r="AB784">
        <v>34587</v>
      </c>
      <c r="AC784">
        <v>1662.96</v>
      </c>
      <c r="AD784">
        <v>198</v>
      </c>
      <c r="AE784">
        <v>197</v>
      </c>
      <c r="AF784">
        <v>197</v>
      </c>
      <c r="AG784">
        <v>204</v>
      </c>
      <c r="AH784">
        <v>200</v>
      </c>
      <c r="AI784">
        <v>199.6</v>
      </c>
      <c r="AJ784">
        <v>704701</v>
      </c>
      <c r="AK784">
        <v>182101.03</v>
      </c>
      <c r="AL784" s="206"/>
    </row>
    <row r="785" spans="2:38" x14ac:dyDescent="0.25">
      <c r="B785" s="160" t="s">
        <v>1435</v>
      </c>
      <c r="C785" s="108" t="s">
        <v>1434</v>
      </c>
      <c r="D785" s="108" t="s">
        <v>4229</v>
      </c>
      <c r="E785" s="108" t="s">
        <v>4230</v>
      </c>
      <c r="F785" s="108" t="s">
        <v>4231</v>
      </c>
      <c r="G785" s="160" t="s">
        <v>161</v>
      </c>
      <c r="H785" s="109">
        <v>1</v>
      </c>
      <c r="I785" s="109">
        <v>1</v>
      </c>
      <c r="J785" s="109">
        <v>1</v>
      </c>
      <c r="K785" s="109">
        <v>3</v>
      </c>
      <c r="L785">
        <v>447363</v>
      </c>
      <c r="M785">
        <v>447363</v>
      </c>
      <c r="N785">
        <v>2220115</v>
      </c>
      <c r="O785">
        <v>853180.25</v>
      </c>
      <c r="P785">
        <v>4490651</v>
      </c>
      <c r="Q785">
        <v>1235803.6399999999</v>
      </c>
      <c r="R785">
        <v>0</v>
      </c>
      <c r="S785">
        <v>0</v>
      </c>
      <c r="T785">
        <v>440196</v>
      </c>
      <c r="U785">
        <v>17603.689999999999</v>
      </c>
      <c r="V785">
        <v>249303</v>
      </c>
      <c r="W785">
        <v>106000.1</v>
      </c>
      <c r="X785">
        <v>49861</v>
      </c>
      <c r="Y785">
        <v>0</v>
      </c>
      <c r="Z785">
        <v>49861</v>
      </c>
      <c r="AA785">
        <v>2774.59</v>
      </c>
      <c r="AB785">
        <v>91171</v>
      </c>
      <c r="AC785">
        <v>0</v>
      </c>
      <c r="AD785">
        <v>38</v>
      </c>
      <c r="AE785">
        <v>48</v>
      </c>
      <c r="AF785">
        <v>48</v>
      </c>
      <c r="AG785">
        <v>45</v>
      </c>
      <c r="AH785">
        <v>48</v>
      </c>
      <c r="AI785">
        <v>38</v>
      </c>
      <c r="AJ785">
        <v>898130.2</v>
      </c>
      <c r="AK785">
        <v>752502.52</v>
      </c>
      <c r="AL785" s="206"/>
    </row>
    <row r="786" spans="2:38" x14ac:dyDescent="0.25">
      <c r="B786" s="160" t="s">
        <v>943</v>
      </c>
      <c r="C786" s="108" t="s">
        <v>942</v>
      </c>
      <c r="D786" s="108" t="s">
        <v>4232</v>
      </c>
      <c r="E786" s="108" t="s">
        <v>4233</v>
      </c>
      <c r="F786" s="108" t="s">
        <v>4234</v>
      </c>
      <c r="G786" s="160" t="s">
        <v>167</v>
      </c>
      <c r="H786" s="109">
        <v>1</v>
      </c>
      <c r="I786" s="109">
        <v>1</v>
      </c>
      <c r="J786" s="109">
        <v>1</v>
      </c>
      <c r="K786" s="109">
        <v>3</v>
      </c>
      <c r="L786">
        <v>1011358</v>
      </c>
      <c r="M786">
        <v>1011358</v>
      </c>
      <c r="N786">
        <v>4494928</v>
      </c>
      <c r="O786">
        <v>1175681.21</v>
      </c>
      <c r="P786">
        <v>9091938</v>
      </c>
      <c r="Q786">
        <v>7200646.3600000003</v>
      </c>
      <c r="R786">
        <v>234829</v>
      </c>
      <c r="S786">
        <v>234829</v>
      </c>
      <c r="T786">
        <v>706649</v>
      </c>
      <c r="U786">
        <v>478851.37</v>
      </c>
      <c r="V786">
        <v>504749</v>
      </c>
      <c r="W786">
        <v>395062.6</v>
      </c>
      <c r="X786">
        <v>100950</v>
      </c>
      <c r="Y786">
        <v>76830</v>
      </c>
      <c r="Z786">
        <v>100950</v>
      </c>
      <c r="AA786">
        <v>6958.77</v>
      </c>
      <c r="AB786">
        <v>0</v>
      </c>
      <c r="AC786">
        <v>0</v>
      </c>
      <c r="AD786">
        <v>627.5</v>
      </c>
      <c r="AE786">
        <v>641.5</v>
      </c>
      <c r="AF786">
        <v>641.5</v>
      </c>
      <c r="AG786">
        <v>636.5</v>
      </c>
      <c r="AH786">
        <v>640.5</v>
      </c>
      <c r="AI786">
        <v>638.5</v>
      </c>
      <c r="AJ786">
        <v>1818388</v>
      </c>
      <c r="AK786">
        <v>3523333</v>
      </c>
      <c r="AL786" s="206"/>
    </row>
    <row r="787" spans="2:38" x14ac:dyDescent="0.25">
      <c r="B787" s="160" t="s">
        <v>1099</v>
      </c>
      <c r="C787" s="108" t="s">
        <v>1098</v>
      </c>
      <c r="D787" s="108" t="s">
        <v>4235</v>
      </c>
      <c r="E787" s="108" t="s">
        <v>4236</v>
      </c>
      <c r="F787" s="108" t="s">
        <v>4237</v>
      </c>
      <c r="G787" s="160" t="s">
        <v>181</v>
      </c>
      <c r="H787" s="109"/>
      <c r="I787" s="109"/>
      <c r="J787" s="109">
        <v>1</v>
      </c>
      <c r="K787" s="109">
        <v>1</v>
      </c>
      <c r="L787">
        <v>0</v>
      </c>
      <c r="M787">
        <v>0</v>
      </c>
      <c r="N787">
        <v>0</v>
      </c>
      <c r="O787">
        <v>0</v>
      </c>
      <c r="P787">
        <v>0</v>
      </c>
      <c r="Q787">
        <v>0</v>
      </c>
      <c r="R787">
        <v>0</v>
      </c>
      <c r="S787">
        <v>0</v>
      </c>
      <c r="T787">
        <v>464212</v>
      </c>
      <c r="U787">
        <v>142166.04</v>
      </c>
      <c r="V787">
        <v>0</v>
      </c>
      <c r="W787">
        <v>0</v>
      </c>
      <c r="X787">
        <v>0</v>
      </c>
      <c r="Y787">
        <v>0</v>
      </c>
      <c r="Z787">
        <v>0</v>
      </c>
      <c r="AA787">
        <v>0</v>
      </c>
      <c r="AB787">
        <v>464212</v>
      </c>
      <c r="AC787">
        <v>142166.04</v>
      </c>
      <c r="AD787">
        <v>40.5</v>
      </c>
      <c r="AE787">
        <v>38</v>
      </c>
      <c r="AF787">
        <v>38</v>
      </c>
      <c r="AG787">
        <v>39</v>
      </c>
      <c r="AH787">
        <v>40</v>
      </c>
      <c r="AI787">
        <v>40</v>
      </c>
      <c r="AJ787">
        <v>92842.4</v>
      </c>
      <c r="AK787">
        <v>142166.04</v>
      </c>
      <c r="AL787" s="206"/>
    </row>
    <row r="788" spans="2:38" x14ac:dyDescent="0.25">
      <c r="B788" s="160" t="s">
        <v>817</v>
      </c>
      <c r="C788" s="108" t="s">
        <v>816</v>
      </c>
      <c r="D788" s="108" t="s">
        <v>4238</v>
      </c>
      <c r="E788" s="108" t="s">
        <v>4239</v>
      </c>
      <c r="F788" s="108" t="s">
        <v>4395</v>
      </c>
      <c r="G788" s="160" t="s">
        <v>167</v>
      </c>
      <c r="H788" s="109">
        <v>1</v>
      </c>
      <c r="I788" s="109">
        <v>1</v>
      </c>
      <c r="J788" s="109">
        <v>1</v>
      </c>
      <c r="K788" s="109">
        <v>3</v>
      </c>
      <c r="L788">
        <v>439482</v>
      </c>
      <c r="M788">
        <v>439482</v>
      </c>
      <c r="N788">
        <v>1985540</v>
      </c>
      <c r="O788">
        <v>1833229.69</v>
      </c>
      <c r="P788">
        <v>4016173</v>
      </c>
      <c r="Q788">
        <v>304882.89</v>
      </c>
      <c r="R788">
        <v>94942</v>
      </c>
      <c r="S788">
        <v>94942</v>
      </c>
      <c r="T788">
        <v>312146</v>
      </c>
      <c r="U788">
        <v>56249.440000000002</v>
      </c>
      <c r="V788">
        <v>222962</v>
      </c>
      <c r="W788">
        <v>0</v>
      </c>
      <c r="X788">
        <v>44592</v>
      </c>
      <c r="Y788">
        <v>32647.19</v>
      </c>
      <c r="Z788">
        <v>44592</v>
      </c>
      <c r="AA788">
        <v>23602.25</v>
      </c>
      <c r="AB788">
        <v>0</v>
      </c>
      <c r="AC788">
        <v>0</v>
      </c>
      <c r="AD788">
        <v>247.54</v>
      </c>
      <c r="AE788">
        <v>255.16</v>
      </c>
      <c r="AF788">
        <v>255.16</v>
      </c>
      <c r="AG788">
        <v>254.72</v>
      </c>
      <c r="AH788">
        <v>281.68</v>
      </c>
      <c r="AI788">
        <v>266.51</v>
      </c>
      <c r="AJ788">
        <v>803234.6</v>
      </c>
      <c r="AK788">
        <v>56249.43</v>
      </c>
      <c r="AL788" s="206"/>
    </row>
    <row r="789" spans="2:38" x14ac:dyDescent="0.25">
      <c r="B789" s="160" t="s">
        <v>227</v>
      </c>
      <c r="C789" s="108" t="s">
        <v>226</v>
      </c>
      <c r="D789" s="108" t="s">
        <v>4240</v>
      </c>
      <c r="E789" s="108" t="s">
        <v>4241</v>
      </c>
      <c r="F789" s="108" t="s">
        <v>4242</v>
      </c>
      <c r="G789" s="160" t="s">
        <v>174</v>
      </c>
      <c r="H789" s="109"/>
      <c r="I789" s="109"/>
      <c r="J789" s="109">
        <v>1</v>
      </c>
      <c r="K789" s="109">
        <v>1</v>
      </c>
      <c r="L789">
        <v>0</v>
      </c>
      <c r="M789">
        <v>0</v>
      </c>
      <c r="N789">
        <v>0</v>
      </c>
      <c r="O789">
        <v>0</v>
      </c>
      <c r="P789">
        <v>0</v>
      </c>
      <c r="Q789">
        <v>0</v>
      </c>
      <c r="R789">
        <v>0</v>
      </c>
      <c r="S789">
        <v>0</v>
      </c>
      <c r="T789">
        <v>305080</v>
      </c>
      <c r="U789">
        <v>45559.59</v>
      </c>
      <c r="V789">
        <v>0</v>
      </c>
      <c r="W789">
        <v>0</v>
      </c>
      <c r="X789">
        <v>0</v>
      </c>
      <c r="Y789">
        <v>0</v>
      </c>
      <c r="Z789">
        <v>0</v>
      </c>
      <c r="AA789">
        <v>0</v>
      </c>
      <c r="AB789">
        <v>305080</v>
      </c>
      <c r="AC789">
        <v>45559.59</v>
      </c>
      <c r="AD789">
        <v>19</v>
      </c>
      <c r="AE789">
        <v>20</v>
      </c>
      <c r="AF789">
        <v>20</v>
      </c>
      <c r="AG789">
        <v>22</v>
      </c>
      <c r="AH789">
        <v>21</v>
      </c>
      <c r="AI789">
        <v>21</v>
      </c>
      <c r="AJ789">
        <v>0</v>
      </c>
      <c r="AK789">
        <v>0</v>
      </c>
      <c r="AL789" s="206"/>
    </row>
    <row r="790" spans="2:38" x14ac:dyDescent="0.25">
      <c r="B790" s="160" t="s">
        <v>1615</v>
      </c>
      <c r="C790" s="108" t="s">
        <v>1614</v>
      </c>
      <c r="D790" s="108" t="s">
        <v>4243</v>
      </c>
      <c r="E790" s="108" t="s">
        <v>4244</v>
      </c>
      <c r="F790" s="108" t="s">
        <v>4245</v>
      </c>
      <c r="G790" s="160" t="s">
        <v>167</v>
      </c>
      <c r="H790" s="109">
        <v>1</v>
      </c>
      <c r="I790" s="109">
        <v>1</v>
      </c>
      <c r="J790" s="109">
        <v>1</v>
      </c>
      <c r="K790" s="109">
        <v>3</v>
      </c>
      <c r="L790">
        <v>80385</v>
      </c>
      <c r="M790">
        <v>80385</v>
      </c>
      <c r="N790">
        <v>418750</v>
      </c>
      <c r="O790">
        <v>48802.23</v>
      </c>
      <c r="P790">
        <v>847010</v>
      </c>
      <c r="Q790">
        <v>22176</v>
      </c>
      <c r="R790">
        <v>18690</v>
      </c>
      <c r="S790">
        <v>18690</v>
      </c>
      <c r="T790">
        <v>65833</v>
      </c>
      <c r="U790">
        <v>15019.28</v>
      </c>
      <c r="V790">
        <v>47023</v>
      </c>
      <c r="W790">
        <v>0</v>
      </c>
      <c r="X790">
        <v>9405</v>
      </c>
      <c r="Y790">
        <v>5614.28</v>
      </c>
      <c r="Z790">
        <v>9405</v>
      </c>
      <c r="AA790">
        <v>9405</v>
      </c>
      <c r="AB790">
        <v>0</v>
      </c>
      <c r="AC790">
        <v>0</v>
      </c>
      <c r="AD790">
        <v>61.57</v>
      </c>
      <c r="AE790">
        <v>61.57</v>
      </c>
      <c r="AF790">
        <v>61.57</v>
      </c>
      <c r="AG790">
        <v>62.57</v>
      </c>
      <c r="AH790">
        <v>60.57</v>
      </c>
      <c r="AI790">
        <v>61.57</v>
      </c>
      <c r="AJ790">
        <v>169402</v>
      </c>
      <c r="AK790">
        <v>0</v>
      </c>
      <c r="AL790" s="206"/>
    </row>
    <row r="791" spans="2:38" x14ac:dyDescent="0.25">
      <c r="B791" s="160" t="s">
        <v>1337</v>
      </c>
      <c r="C791" s="108" t="s">
        <v>1336</v>
      </c>
      <c r="D791" s="108" t="s">
        <v>4246</v>
      </c>
      <c r="E791" s="108" t="s">
        <v>4247</v>
      </c>
      <c r="F791" s="108" t="s">
        <v>4248</v>
      </c>
      <c r="G791" s="160" t="s">
        <v>174</v>
      </c>
      <c r="H791" s="109"/>
      <c r="I791" s="109"/>
      <c r="J791" s="109">
        <v>1</v>
      </c>
      <c r="K791" s="109">
        <v>1</v>
      </c>
      <c r="L791">
        <v>0</v>
      </c>
      <c r="M791">
        <v>0</v>
      </c>
      <c r="N791">
        <v>0</v>
      </c>
      <c r="O791">
        <v>0</v>
      </c>
      <c r="P791">
        <v>0</v>
      </c>
      <c r="Q791">
        <v>0</v>
      </c>
      <c r="R791">
        <v>0</v>
      </c>
      <c r="S791">
        <v>0</v>
      </c>
      <c r="T791">
        <v>379189</v>
      </c>
      <c r="U791">
        <v>0</v>
      </c>
      <c r="V791">
        <v>0</v>
      </c>
      <c r="W791">
        <v>0</v>
      </c>
      <c r="X791">
        <v>0</v>
      </c>
      <c r="Y791">
        <v>0</v>
      </c>
      <c r="Z791">
        <v>0</v>
      </c>
      <c r="AA791">
        <v>0</v>
      </c>
      <c r="AB791">
        <v>379189</v>
      </c>
      <c r="AC791">
        <v>0</v>
      </c>
      <c r="AD791">
        <v>31</v>
      </c>
      <c r="AE791">
        <v>33</v>
      </c>
      <c r="AF791">
        <v>33</v>
      </c>
      <c r="AG791">
        <v>31</v>
      </c>
      <c r="AH791">
        <v>34</v>
      </c>
      <c r="AI791">
        <v>32</v>
      </c>
      <c r="AJ791">
        <v>0</v>
      </c>
      <c r="AK791">
        <v>0</v>
      </c>
      <c r="AL791" s="206"/>
    </row>
    <row r="792" spans="2:38" x14ac:dyDescent="0.25">
      <c r="B792" s="160" t="s">
        <v>1740</v>
      </c>
      <c r="C792" s="108" t="s">
        <v>1739</v>
      </c>
      <c r="D792" s="108" t="s">
        <v>4249</v>
      </c>
      <c r="E792" s="108" t="s">
        <v>4354</v>
      </c>
      <c r="F792" s="108" t="s">
        <v>4250</v>
      </c>
      <c r="G792" s="160" t="s">
        <v>1720</v>
      </c>
      <c r="H792" s="109"/>
      <c r="I792" s="109"/>
      <c r="J792" s="109">
        <v>1</v>
      </c>
      <c r="K792" s="109">
        <v>1</v>
      </c>
      <c r="L792">
        <v>0</v>
      </c>
      <c r="M792">
        <v>0</v>
      </c>
      <c r="N792">
        <v>0</v>
      </c>
      <c r="O792">
        <v>0</v>
      </c>
      <c r="P792">
        <v>0</v>
      </c>
      <c r="Q792">
        <v>0</v>
      </c>
      <c r="R792">
        <v>0</v>
      </c>
      <c r="S792">
        <v>0</v>
      </c>
      <c r="T792">
        <v>512972</v>
      </c>
      <c r="U792">
        <v>12779</v>
      </c>
      <c r="V792">
        <v>0</v>
      </c>
      <c r="W792">
        <v>0</v>
      </c>
      <c r="X792">
        <v>0</v>
      </c>
      <c r="Y792">
        <v>0</v>
      </c>
      <c r="Z792">
        <v>0</v>
      </c>
      <c r="AA792">
        <v>0</v>
      </c>
      <c r="AB792">
        <v>512972</v>
      </c>
      <c r="AC792">
        <v>12779</v>
      </c>
      <c r="AD792">
        <v>267.39999999999998</v>
      </c>
      <c r="AE792">
        <v>271.39999999999998</v>
      </c>
      <c r="AF792">
        <v>271.39999999999998</v>
      </c>
      <c r="AG792">
        <v>275.39999999999998</v>
      </c>
      <c r="AH792">
        <v>262.10000000000002</v>
      </c>
      <c r="AI792">
        <v>302.5</v>
      </c>
      <c r="AJ792">
        <v>0</v>
      </c>
      <c r="AK792">
        <v>0</v>
      </c>
      <c r="AL792" s="206"/>
    </row>
    <row r="793" spans="2:38" x14ac:dyDescent="0.25">
      <c r="B793" s="160" t="s">
        <v>1742</v>
      </c>
      <c r="C793" s="108" t="s">
        <v>1741</v>
      </c>
      <c r="D793" s="108" t="s">
        <v>4251</v>
      </c>
      <c r="E793" s="108" t="s">
        <v>4354</v>
      </c>
      <c r="F793" s="108" t="s">
        <v>4252</v>
      </c>
      <c r="G793" s="160" t="s">
        <v>1720</v>
      </c>
      <c r="H793" s="109"/>
      <c r="I793" s="109"/>
      <c r="J793" s="109">
        <v>1</v>
      </c>
      <c r="K793" s="109">
        <v>1</v>
      </c>
      <c r="L793">
        <v>0</v>
      </c>
      <c r="M793">
        <v>0</v>
      </c>
      <c r="N793">
        <v>0</v>
      </c>
      <c r="O793">
        <v>0</v>
      </c>
      <c r="P793">
        <v>0</v>
      </c>
      <c r="Q793">
        <v>0</v>
      </c>
      <c r="R793">
        <v>0</v>
      </c>
      <c r="S793">
        <v>0</v>
      </c>
      <c r="T793">
        <v>663083</v>
      </c>
      <c r="U793">
        <v>188458.32</v>
      </c>
      <c r="V793">
        <v>0</v>
      </c>
      <c r="W793">
        <v>0</v>
      </c>
      <c r="X793">
        <v>0</v>
      </c>
      <c r="Y793">
        <v>0</v>
      </c>
      <c r="Z793">
        <v>0</v>
      </c>
      <c r="AA793">
        <v>0</v>
      </c>
      <c r="AB793">
        <v>663083</v>
      </c>
      <c r="AC793">
        <v>188458.32</v>
      </c>
      <c r="AD793">
        <v>0</v>
      </c>
      <c r="AE793">
        <v>0</v>
      </c>
      <c r="AF793">
        <v>0</v>
      </c>
      <c r="AG793">
        <v>0</v>
      </c>
      <c r="AH793">
        <v>0</v>
      </c>
      <c r="AI793">
        <v>0</v>
      </c>
      <c r="AJ793">
        <v>0</v>
      </c>
      <c r="AK793">
        <v>0</v>
      </c>
      <c r="AL793" s="206"/>
    </row>
    <row r="794" spans="2:38" x14ac:dyDescent="0.25">
      <c r="B794" s="160" t="s">
        <v>1155</v>
      </c>
      <c r="C794" s="108" t="s">
        <v>1154</v>
      </c>
      <c r="D794" s="108" t="s">
        <v>4253</v>
      </c>
      <c r="E794" s="108" t="s">
        <v>4254</v>
      </c>
      <c r="F794" s="108" t="s">
        <v>4255</v>
      </c>
      <c r="G794" s="160" t="s">
        <v>167</v>
      </c>
      <c r="H794" s="109">
        <v>1</v>
      </c>
      <c r="I794" s="109">
        <v>1</v>
      </c>
      <c r="J794" s="109">
        <v>1</v>
      </c>
      <c r="K794" s="109">
        <v>3</v>
      </c>
      <c r="L794">
        <v>349148</v>
      </c>
      <c r="M794">
        <v>349148</v>
      </c>
      <c r="N794">
        <v>1913105</v>
      </c>
      <c r="O794">
        <v>1677393.71</v>
      </c>
      <c r="P794">
        <v>3869657</v>
      </c>
      <c r="Q794">
        <v>106529.37</v>
      </c>
      <c r="R794">
        <v>54493</v>
      </c>
      <c r="S794">
        <v>54493</v>
      </c>
      <c r="T794">
        <v>300760</v>
      </c>
      <c r="U794">
        <v>49995.37</v>
      </c>
      <c r="V794">
        <v>214828</v>
      </c>
      <c r="W794">
        <v>49995.37</v>
      </c>
      <c r="X794">
        <v>42966</v>
      </c>
      <c r="Y794">
        <v>0</v>
      </c>
      <c r="Z794">
        <v>42966</v>
      </c>
      <c r="AA794">
        <v>0</v>
      </c>
      <c r="AB794">
        <v>0</v>
      </c>
      <c r="AC794">
        <v>0</v>
      </c>
      <c r="AD794">
        <v>190.75</v>
      </c>
      <c r="AE794">
        <v>189.25</v>
      </c>
      <c r="AF794">
        <v>189.25</v>
      </c>
      <c r="AG794">
        <v>188.25</v>
      </c>
      <c r="AH794">
        <v>192.35</v>
      </c>
      <c r="AI794">
        <v>192.1</v>
      </c>
      <c r="AJ794">
        <v>774000</v>
      </c>
      <c r="AK794">
        <v>49995.37</v>
      </c>
      <c r="AL794" s="206"/>
    </row>
    <row r="795" spans="2:38" x14ac:dyDescent="0.25">
      <c r="B795" s="160" t="s">
        <v>348</v>
      </c>
      <c r="C795" s="108" t="s">
        <v>347</v>
      </c>
      <c r="D795" s="108" t="s">
        <v>4256</v>
      </c>
      <c r="E795" s="108" t="s">
        <v>4257</v>
      </c>
      <c r="F795" s="108" t="s">
        <v>4258</v>
      </c>
      <c r="G795" s="160" t="s">
        <v>161</v>
      </c>
      <c r="H795" s="109">
        <v>1</v>
      </c>
      <c r="I795" s="109">
        <v>1</v>
      </c>
      <c r="J795" s="109">
        <v>1</v>
      </c>
      <c r="K795" s="109">
        <v>3</v>
      </c>
      <c r="L795">
        <v>26670</v>
      </c>
      <c r="M795">
        <v>26670</v>
      </c>
      <c r="N795">
        <v>258550</v>
      </c>
      <c r="O795">
        <v>160802.22</v>
      </c>
      <c r="P795">
        <v>522971</v>
      </c>
      <c r="Q795">
        <v>0</v>
      </c>
      <c r="R795">
        <v>0</v>
      </c>
      <c r="S795">
        <v>0</v>
      </c>
      <c r="T795">
        <v>40647</v>
      </c>
      <c r="U795">
        <v>0</v>
      </c>
      <c r="V795">
        <v>29033</v>
      </c>
      <c r="W795">
        <v>0</v>
      </c>
      <c r="X795">
        <v>5807</v>
      </c>
      <c r="Y795">
        <v>0</v>
      </c>
      <c r="Z795">
        <v>5807</v>
      </c>
      <c r="AA795">
        <v>0</v>
      </c>
      <c r="AB795">
        <v>0</v>
      </c>
      <c r="AC795">
        <v>0</v>
      </c>
      <c r="AD795">
        <v>21.68</v>
      </c>
      <c r="AE795">
        <v>28.25</v>
      </c>
      <c r="AF795">
        <v>28.25</v>
      </c>
      <c r="AG795">
        <v>26.25</v>
      </c>
      <c r="AH795">
        <v>29.25</v>
      </c>
      <c r="AI795">
        <v>33</v>
      </c>
      <c r="AJ795">
        <v>104594.2</v>
      </c>
      <c r="AK795">
        <v>0</v>
      </c>
      <c r="AL795" s="206"/>
    </row>
    <row r="796" spans="2:38" x14ac:dyDescent="0.25">
      <c r="B796" s="160" t="s">
        <v>641</v>
      </c>
      <c r="C796" s="108" t="s">
        <v>640</v>
      </c>
      <c r="D796" s="108" t="s">
        <v>4259</v>
      </c>
      <c r="E796" s="108" t="s">
        <v>4260</v>
      </c>
      <c r="F796" s="108" t="s">
        <v>4261</v>
      </c>
      <c r="G796" s="160" t="s">
        <v>167</v>
      </c>
      <c r="H796" s="109">
        <v>1</v>
      </c>
      <c r="I796" s="109">
        <v>1</v>
      </c>
      <c r="J796" s="109">
        <v>1</v>
      </c>
      <c r="K796" s="109">
        <v>3</v>
      </c>
      <c r="L796">
        <v>194015</v>
      </c>
      <c r="M796">
        <v>194015</v>
      </c>
      <c r="N796">
        <v>983361</v>
      </c>
      <c r="O796">
        <v>351242</v>
      </c>
      <c r="P796">
        <v>1989054</v>
      </c>
      <c r="Q796">
        <v>590668.75</v>
      </c>
      <c r="R796">
        <v>43727</v>
      </c>
      <c r="S796">
        <v>43727</v>
      </c>
      <c r="T796">
        <v>154594</v>
      </c>
      <c r="U796">
        <v>64676.3</v>
      </c>
      <c r="V796">
        <v>110424</v>
      </c>
      <c r="W796">
        <v>39690.5</v>
      </c>
      <c r="X796">
        <v>22085</v>
      </c>
      <c r="Y796">
        <v>12372.4</v>
      </c>
      <c r="Z796">
        <v>22085</v>
      </c>
      <c r="AA796">
        <v>12613.4</v>
      </c>
      <c r="AB796">
        <v>0</v>
      </c>
      <c r="AC796">
        <v>0</v>
      </c>
      <c r="AD796">
        <v>114</v>
      </c>
      <c r="AE796">
        <v>117</v>
      </c>
      <c r="AF796">
        <v>117</v>
      </c>
      <c r="AG796">
        <v>113</v>
      </c>
      <c r="AH796">
        <v>118</v>
      </c>
      <c r="AI796">
        <v>128.05000000000001</v>
      </c>
      <c r="AJ796">
        <v>397811</v>
      </c>
      <c r="AK796">
        <v>193807.94</v>
      </c>
      <c r="AL796" s="206"/>
    </row>
    <row r="797" spans="2:38" x14ac:dyDescent="0.25">
      <c r="B797" s="160" t="s">
        <v>537</v>
      </c>
      <c r="C797" s="108" t="s">
        <v>536</v>
      </c>
      <c r="D797" s="108" t="s">
        <v>4262</v>
      </c>
      <c r="E797" s="108" t="s">
        <v>4263</v>
      </c>
      <c r="F797" s="108" t="s">
        <v>4264</v>
      </c>
      <c r="G797" s="160" t="s">
        <v>164</v>
      </c>
      <c r="H797" s="109"/>
      <c r="I797" s="109"/>
      <c r="J797" s="109">
        <v>1</v>
      </c>
      <c r="K797" s="109">
        <v>1</v>
      </c>
      <c r="L797">
        <v>0</v>
      </c>
      <c r="M797">
        <v>0</v>
      </c>
      <c r="N797">
        <v>0</v>
      </c>
      <c r="O797">
        <v>0</v>
      </c>
      <c r="P797">
        <v>0</v>
      </c>
      <c r="Q797">
        <v>0</v>
      </c>
      <c r="R797">
        <v>0</v>
      </c>
      <c r="S797">
        <v>0</v>
      </c>
      <c r="T797">
        <v>1246226</v>
      </c>
      <c r="U797">
        <v>27970</v>
      </c>
      <c r="V797">
        <v>0</v>
      </c>
      <c r="W797">
        <v>0</v>
      </c>
      <c r="X797">
        <v>0</v>
      </c>
      <c r="Y797">
        <v>0</v>
      </c>
      <c r="Z797">
        <v>0</v>
      </c>
      <c r="AA797">
        <v>0</v>
      </c>
      <c r="AB797">
        <v>1246226</v>
      </c>
      <c r="AC797">
        <v>27970</v>
      </c>
      <c r="AD797">
        <v>135.5</v>
      </c>
      <c r="AE797">
        <v>146.30000000000001</v>
      </c>
      <c r="AF797">
        <v>146.30000000000001</v>
      </c>
      <c r="AG797">
        <v>197.6</v>
      </c>
      <c r="AH797">
        <v>192.52</v>
      </c>
      <c r="AI797">
        <v>184.98</v>
      </c>
      <c r="AJ797">
        <v>0</v>
      </c>
      <c r="AK797">
        <v>0</v>
      </c>
      <c r="AL797" s="206"/>
    </row>
    <row r="798" spans="2:38" x14ac:dyDescent="0.25">
      <c r="B798" s="160" t="s">
        <v>1239</v>
      </c>
      <c r="C798" s="108" t="s">
        <v>1238</v>
      </c>
      <c r="D798" s="108" t="s">
        <v>4265</v>
      </c>
      <c r="E798" s="108" t="s">
        <v>4266</v>
      </c>
      <c r="F798" s="108" t="s">
        <v>4267</v>
      </c>
      <c r="G798" s="160" t="s">
        <v>167</v>
      </c>
      <c r="H798" s="109">
        <v>1</v>
      </c>
      <c r="I798" s="109">
        <v>1</v>
      </c>
      <c r="J798" s="109">
        <v>1</v>
      </c>
      <c r="K798" s="109">
        <v>3</v>
      </c>
      <c r="L798">
        <v>814494</v>
      </c>
      <c r="M798">
        <v>814494</v>
      </c>
      <c r="N798">
        <v>3552080</v>
      </c>
      <c r="O798">
        <v>1294245.27</v>
      </c>
      <c r="P798">
        <v>7184831</v>
      </c>
      <c r="Q798">
        <v>2160762.81</v>
      </c>
      <c r="R798">
        <v>137941</v>
      </c>
      <c r="S798">
        <v>137941</v>
      </c>
      <c r="T798">
        <v>672006</v>
      </c>
      <c r="U798">
        <v>126234.06</v>
      </c>
      <c r="V798">
        <v>398873</v>
      </c>
      <c r="W798">
        <v>43181.48</v>
      </c>
      <c r="X798">
        <v>79775</v>
      </c>
      <c r="Y798">
        <v>20849.87</v>
      </c>
      <c r="Z798">
        <v>79775</v>
      </c>
      <c r="AA798">
        <v>3156.45</v>
      </c>
      <c r="AB798">
        <v>113583</v>
      </c>
      <c r="AC798">
        <v>59046.26</v>
      </c>
      <c r="AD798">
        <v>338.97</v>
      </c>
      <c r="AE798">
        <v>344.17</v>
      </c>
      <c r="AF798">
        <v>344.17</v>
      </c>
      <c r="AG798">
        <v>350.31</v>
      </c>
      <c r="AH798">
        <v>369.39</v>
      </c>
      <c r="AI798">
        <v>351.83</v>
      </c>
      <c r="AJ798">
        <v>1436967</v>
      </c>
      <c r="AK798">
        <v>456576.5</v>
      </c>
      <c r="AL798" s="206"/>
    </row>
    <row r="799" spans="2:38" x14ac:dyDescent="0.25">
      <c r="B799" s="160" t="s">
        <v>1385</v>
      </c>
      <c r="C799" s="108" t="s">
        <v>1384</v>
      </c>
      <c r="D799" s="108" t="s">
        <v>4268</v>
      </c>
      <c r="E799" s="108" t="s">
        <v>4269</v>
      </c>
      <c r="F799" s="108" t="s">
        <v>4270</v>
      </c>
      <c r="G799" s="160" t="s">
        <v>161</v>
      </c>
      <c r="H799" s="109">
        <v>1</v>
      </c>
      <c r="I799" s="109">
        <v>1</v>
      </c>
      <c r="J799" s="109">
        <v>1</v>
      </c>
      <c r="K799" s="109">
        <v>3</v>
      </c>
      <c r="L799" t="s">
        <v>2045</v>
      </c>
      <c r="M799" t="s">
        <v>2045</v>
      </c>
      <c r="N799" t="s">
        <v>2045</v>
      </c>
      <c r="O799" t="s">
        <v>2045</v>
      </c>
      <c r="P799" t="s">
        <v>2045</v>
      </c>
      <c r="Q799" t="s">
        <v>2045</v>
      </c>
      <c r="R799" t="s">
        <v>2045</v>
      </c>
      <c r="S799" t="s">
        <v>2045</v>
      </c>
      <c r="T799" t="s">
        <v>2045</v>
      </c>
      <c r="U799" t="s">
        <v>2045</v>
      </c>
      <c r="V799" t="s">
        <v>2045</v>
      </c>
      <c r="W799" t="s">
        <v>2045</v>
      </c>
      <c r="X799" t="s">
        <v>2045</v>
      </c>
      <c r="Y799" t="s">
        <v>2045</v>
      </c>
      <c r="Z799" t="s">
        <v>2045</v>
      </c>
      <c r="AA799" t="s">
        <v>2045</v>
      </c>
      <c r="AB799" t="s">
        <v>2045</v>
      </c>
      <c r="AC799" t="s">
        <v>2045</v>
      </c>
      <c r="AD799" t="s">
        <v>4452</v>
      </c>
      <c r="AE799" t="s">
        <v>4452</v>
      </c>
      <c r="AF799" t="s">
        <v>4452</v>
      </c>
      <c r="AG799" t="s">
        <v>4452</v>
      </c>
      <c r="AH799" t="s">
        <v>4452</v>
      </c>
      <c r="AI799" t="s">
        <v>4452</v>
      </c>
      <c r="AJ799" t="s">
        <v>2045</v>
      </c>
      <c r="AK799" t="s">
        <v>2045</v>
      </c>
      <c r="AL799" s="206"/>
    </row>
    <row r="800" spans="2:38" x14ac:dyDescent="0.25">
      <c r="B800" s="160" t="s">
        <v>1097</v>
      </c>
      <c r="C800" s="108" t="s">
        <v>1096</v>
      </c>
      <c r="D800" s="108" t="s">
        <v>4271</v>
      </c>
      <c r="E800" s="108" t="s">
        <v>4272</v>
      </c>
      <c r="F800" s="108" t="s">
        <v>4273</v>
      </c>
      <c r="G800" s="160" t="s">
        <v>174</v>
      </c>
      <c r="H800" s="109"/>
      <c r="I800" s="109"/>
      <c r="J800" s="109">
        <v>1</v>
      </c>
      <c r="K800" s="109">
        <v>1</v>
      </c>
      <c r="L800">
        <v>0</v>
      </c>
      <c r="M800">
        <v>0</v>
      </c>
      <c r="N800">
        <v>0</v>
      </c>
      <c r="O800">
        <v>0</v>
      </c>
      <c r="P800">
        <v>0</v>
      </c>
      <c r="Q800">
        <v>0</v>
      </c>
      <c r="R800">
        <v>0</v>
      </c>
      <c r="S800">
        <v>0</v>
      </c>
      <c r="T800">
        <v>637161</v>
      </c>
      <c r="U800">
        <v>70118</v>
      </c>
      <c r="V800">
        <v>0</v>
      </c>
      <c r="W800">
        <v>0</v>
      </c>
      <c r="X800">
        <v>0</v>
      </c>
      <c r="Y800">
        <v>0</v>
      </c>
      <c r="Z800">
        <v>0</v>
      </c>
      <c r="AA800">
        <v>0</v>
      </c>
      <c r="AB800">
        <v>637161</v>
      </c>
      <c r="AC800">
        <v>70118</v>
      </c>
      <c r="AD800">
        <v>47</v>
      </c>
      <c r="AE800">
        <v>47</v>
      </c>
      <c r="AF800">
        <v>47</v>
      </c>
      <c r="AG800">
        <v>47</v>
      </c>
      <c r="AH800">
        <v>49</v>
      </c>
      <c r="AI800">
        <v>47</v>
      </c>
      <c r="AJ800">
        <v>0</v>
      </c>
      <c r="AK800">
        <v>0</v>
      </c>
      <c r="AL800" s="206"/>
    </row>
    <row r="801" spans="2:38" x14ac:dyDescent="0.25">
      <c r="B801" s="160" t="s">
        <v>1101</v>
      </c>
      <c r="C801" s="108" t="s">
        <v>1100</v>
      </c>
      <c r="D801" s="108" t="s">
        <v>4274</v>
      </c>
      <c r="E801" s="108" t="s">
        <v>4275</v>
      </c>
      <c r="F801" s="108" t="s">
        <v>4276</v>
      </c>
      <c r="G801" s="160" t="s">
        <v>167</v>
      </c>
      <c r="H801" s="109">
        <v>1</v>
      </c>
      <c r="I801" s="109">
        <v>1</v>
      </c>
      <c r="J801" s="109">
        <v>1</v>
      </c>
      <c r="K801" s="109">
        <v>3</v>
      </c>
      <c r="L801">
        <v>3292685</v>
      </c>
      <c r="M801">
        <v>3292685</v>
      </c>
      <c r="N801">
        <v>14634164</v>
      </c>
      <c r="O801">
        <v>9708537.6600000001</v>
      </c>
      <c r="P801">
        <v>29600679</v>
      </c>
      <c r="Q801">
        <v>4568321.33</v>
      </c>
      <c r="R801">
        <v>242792</v>
      </c>
      <c r="S801">
        <v>158919.24</v>
      </c>
      <c r="T801">
        <v>2419203</v>
      </c>
      <c r="U801">
        <v>251136.91</v>
      </c>
      <c r="V801">
        <v>1643313</v>
      </c>
      <c r="W801">
        <v>150682.96</v>
      </c>
      <c r="X801">
        <v>328663</v>
      </c>
      <c r="Y801">
        <v>75200</v>
      </c>
      <c r="Z801">
        <v>328663</v>
      </c>
      <c r="AA801">
        <v>0</v>
      </c>
      <c r="AB801">
        <v>118564</v>
      </c>
      <c r="AC801">
        <v>25253.95</v>
      </c>
      <c r="AD801">
        <v>553.01</v>
      </c>
      <c r="AE801">
        <v>548.15</v>
      </c>
      <c r="AF801">
        <v>548.15</v>
      </c>
      <c r="AG801">
        <v>530.5</v>
      </c>
      <c r="AH801">
        <v>516.1</v>
      </c>
      <c r="AI801">
        <v>514.9</v>
      </c>
      <c r="AJ801">
        <v>10425349</v>
      </c>
      <c r="AK801">
        <v>4186815</v>
      </c>
      <c r="AL801" s="206"/>
    </row>
    <row r="802" spans="2:38" x14ac:dyDescent="0.25">
      <c r="B802" s="160" t="s">
        <v>370</v>
      </c>
      <c r="C802" s="108" t="s">
        <v>369</v>
      </c>
      <c r="D802" s="108" t="s">
        <v>4277</v>
      </c>
      <c r="E802" s="108" t="s">
        <v>4278</v>
      </c>
      <c r="F802" s="108" t="s">
        <v>4279</v>
      </c>
      <c r="G802" s="160" t="s">
        <v>167</v>
      </c>
      <c r="H802" s="109">
        <v>1</v>
      </c>
      <c r="I802" s="109">
        <v>1</v>
      </c>
      <c r="J802" s="109">
        <v>1</v>
      </c>
      <c r="K802" s="109">
        <v>3</v>
      </c>
      <c r="L802">
        <v>1048675</v>
      </c>
      <c r="M802">
        <v>1048675</v>
      </c>
      <c r="N802">
        <v>4497269</v>
      </c>
      <c r="O802">
        <v>0</v>
      </c>
      <c r="P802">
        <v>9096673</v>
      </c>
      <c r="Q802">
        <v>33475.94</v>
      </c>
      <c r="R802">
        <v>31504</v>
      </c>
      <c r="S802">
        <v>31504</v>
      </c>
      <c r="T802">
        <v>707015</v>
      </c>
      <c r="U802">
        <v>33475.94</v>
      </c>
      <c r="V802">
        <v>505011</v>
      </c>
      <c r="W802">
        <v>24102.68</v>
      </c>
      <c r="X802">
        <v>101002</v>
      </c>
      <c r="Y802">
        <v>4686.63</v>
      </c>
      <c r="Z802">
        <v>101002</v>
      </c>
      <c r="AA802">
        <v>4686.63</v>
      </c>
      <c r="AB802">
        <v>0</v>
      </c>
      <c r="AC802">
        <v>0</v>
      </c>
      <c r="AD802">
        <v>79</v>
      </c>
      <c r="AE802">
        <v>76</v>
      </c>
      <c r="AF802">
        <v>76</v>
      </c>
      <c r="AG802">
        <v>73</v>
      </c>
      <c r="AH802">
        <v>76</v>
      </c>
      <c r="AI802">
        <v>69</v>
      </c>
      <c r="AJ802">
        <v>4500000</v>
      </c>
      <c r="AK802">
        <v>33475.94</v>
      </c>
      <c r="AL802" s="206"/>
    </row>
    <row r="803" spans="2:38" x14ac:dyDescent="0.25">
      <c r="B803" s="160" t="s">
        <v>1423</v>
      </c>
      <c r="C803" s="108" t="s">
        <v>1422</v>
      </c>
      <c r="D803" s="108" t="s">
        <v>4280</v>
      </c>
      <c r="E803" s="108" t="s">
        <v>4281</v>
      </c>
      <c r="F803" s="108" t="s">
        <v>4282</v>
      </c>
      <c r="G803" s="160" t="s">
        <v>167</v>
      </c>
      <c r="H803" s="109">
        <v>1</v>
      </c>
      <c r="I803" s="109">
        <v>1</v>
      </c>
      <c r="J803" s="109">
        <v>1</v>
      </c>
      <c r="K803" s="109">
        <v>3</v>
      </c>
      <c r="L803">
        <v>1862620</v>
      </c>
      <c r="M803">
        <v>1840372</v>
      </c>
      <c r="N803">
        <v>7800333</v>
      </c>
      <c r="O803">
        <v>5125958</v>
      </c>
      <c r="P803">
        <v>15777816</v>
      </c>
      <c r="Q803">
        <v>127350</v>
      </c>
      <c r="R803">
        <v>181672</v>
      </c>
      <c r="S803">
        <v>163841.32999999999</v>
      </c>
      <c r="T803">
        <v>1345683</v>
      </c>
      <c r="U803">
        <v>127350</v>
      </c>
      <c r="V803">
        <v>875922</v>
      </c>
      <c r="W803">
        <v>127350</v>
      </c>
      <c r="X803">
        <v>175184</v>
      </c>
      <c r="Y803">
        <v>0</v>
      </c>
      <c r="Z803">
        <v>175184</v>
      </c>
      <c r="AA803">
        <v>0</v>
      </c>
      <c r="AB803">
        <v>119393</v>
      </c>
      <c r="AC803">
        <v>0</v>
      </c>
      <c r="AD803">
        <v>395.6</v>
      </c>
      <c r="AE803">
        <v>401.6</v>
      </c>
      <c r="AF803">
        <v>401.6</v>
      </c>
      <c r="AG803">
        <v>396</v>
      </c>
      <c r="AH803">
        <v>389</v>
      </c>
      <c r="AI803">
        <v>411</v>
      </c>
      <c r="AJ803">
        <v>3155564</v>
      </c>
      <c r="AK803">
        <v>127350</v>
      </c>
      <c r="AL803" s="206"/>
    </row>
    <row r="804" spans="2:38" x14ac:dyDescent="0.25">
      <c r="B804" s="160" t="s">
        <v>1672</v>
      </c>
      <c r="C804" s="108" t="s">
        <v>1671</v>
      </c>
      <c r="D804" s="108" t="s">
        <v>4283</v>
      </c>
      <c r="E804" s="108" t="s">
        <v>4284</v>
      </c>
      <c r="F804" s="108" t="s">
        <v>4285</v>
      </c>
      <c r="G804" s="160" t="s">
        <v>167</v>
      </c>
      <c r="H804" s="109">
        <v>1</v>
      </c>
      <c r="I804" s="109">
        <v>1</v>
      </c>
      <c r="J804" s="109">
        <v>1</v>
      </c>
      <c r="K804" s="109">
        <v>3</v>
      </c>
      <c r="L804">
        <v>183617</v>
      </c>
      <c r="M804">
        <v>183617</v>
      </c>
      <c r="N804">
        <v>1092194</v>
      </c>
      <c r="O804">
        <v>932896</v>
      </c>
      <c r="P804">
        <v>2209192</v>
      </c>
      <c r="Q804">
        <v>279156</v>
      </c>
      <c r="R804">
        <v>31081</v>
      </c>
      <c r="S804">
        <v>31081</v>
      </c>
      <c r="T804">
        <v>171705</v>
      </c>
      <c r="U804">
        <v>22716</v>
      </c>
      <c r="V804">
        <v>122647</v>
      </c>
      <c r="W804">
        <v>64765</v>
      </c>
      <c r="X804">
        <v>24529</v>
      </c>
      <c r="Y804">
        <v>0</v>
      </c>
      <c r="Z804">
        <v>24529</v>
      </c>
      <c r="AA804">
        <v>0</v>
      </c>
      <c r="AB804">
        <v>0</v>
      </c>
      <c r="AC804">
        <v>0</v>
      </c>
      <c r="AD804">
        <v>109</v>
      </c>
      <c r="AE804">
        <v>108.5</v>
      </c>
      <c r="AF804">
        <v>108.5</v>
      </c>
      <c r="AG804">
        <v>110.5</v>
      </c>
      <c r="AH804">
        <v>104.5</v>
      </c>
      <c r="AI804">
        <v>96.5</v>
      </c>
      <c r="AJ804">
        <v>441838</v>
      </c>
      <c r="AK804">
        <v>247224</v>
      </c>
      <c r="AL804" s="206"/>
    </row>
    <row r="805" spans="2:38" x14ac:dyDescent="0.25">
      <c r="B805" s="160" t="s">
        <v>613</v>
      </c>
      <c r="C805" s="108" t="s">
        <v>612</v>
      </c>
      <c r="D805" s="108" t="s">
        <v>4286</v>
      </c>
      <c r="E805" s="108" t="s">
        <v>4287</v>
      </c>
      <c r="F805" s="108" t="s">
        <v>4288</v>
      </c>
      <c r="G805" s="160" t="s">
        <v>167</v>
      </c>
      <c r="H805" s="109">
        <v>1</v>
      </c>
      <c r="I805" s="109">
        <v>1</v>
      </c>
      <c r="J805" s="109">
        <v>1</v>
      </c>
      <c r="K805" s="109">
        <v>3</v>
      </c>
      <c r="L805">
        <v>106881</v>
      </c>
      <c r="M805">
        <v>106881</v>
      </c>
      <c r="N805">
        <v>504093</v>
      </c>
      <c r="O805">
        <v>504093</v>
      </c>
      <c r="P805">
        <v>1019634</v>
      </c>
      <c r="Q805">
        <v>596281.56999999995</v>
      </c>
      <c r="R805">
        <v>15059</v>
      </c>
      <c r="S805">
        <v>15059</v>
      </c>
      <c r="T805">
        <v>79248</v>
      </c>
      <c r="U805">
        <v>5056.74</v>
      </c>
      <c r="V805">
        <v>56606</v>
      </c>
      <c r="W805">
        <v>0</v>
      </c>
      <c r="X805">
        <v>11321</v>
      </c>
      <c r="Y805">
        <v>5056.74</v>
      </c>
      <c r="Z805">
        <v>11321</v>
      </c>
      <c r="AA805">
        <v>0</v>
      </c>
      <c r="AB805">
        <v>0</v>
      </c>
      <c r="AC805">
        <v>0</v>
      </c>
      <c r="AD805">
        <v>42.7</v>
      </c>
      <c r="AE805">
        <v>41.7</v>
      </c>
      <c r="AF805">
        <v>41.7</v>
      </c>
      <c r="AG805">
        <v>42.7</v>
      </c>
      <c r="AH805">
        <v>42</v>
      </c>
      <c r="AI805">
        <v>52.2</v>
      </c>
      <c r="AJ805">
        <v>203927</v>
      </c>
      <c r="AK805">
        <v>94930.85</v>
      </c>
      <c r="AL805" s="206"/>
    </row>
    <row r="806" spans="2:38" x14ac:dyDescent="0.25">
      <c r="B806" s="160" t="s">
        <v>1065</v>
      </c>
      <c r="C806" s="108" t="s">
        <v>1064</v>
      </c>
      <c r="D806" s="108" t="s">
        <v>4289</v>
      </c>
      <c r="E806" s="108" t="s">
        <v>4290</v>
      </c>
      <c r="F806" s="108" t="s">
        <v>4291</v>
      </c>
      <c r="G806" s="160" t="s">
        <v>167</v>
      </c>
      <c r="H806" s="109">
        <v>1</v>
      </c>
      <c r="I806" s="109">
        <v>1</v>
      </c>
      <c r="J806" s="109">
        <v>1</v>
      </c>
      <c r="K806" s="109">
        <v>3</v>
      </c>
      <c r="L806">
        <v>2014910</v>
      </c>
      <c r="M806">
        <v>2014910</v>
      </c>
      <c r="N806">
        <v>8743995</v>
      </c>
      <c r="O806">
        <v>2973228.48</v>
      </c>
      <c r="P806">
        <v>17686571</v>
      </c>
      <c r="Q806">
        <v>2635331.14</v>
      </c>
      <c r="R806">
        <v>143676</v>
      </c>
      <c r="S806">
        <v>143676</v>
      </c>
      <c r="T806">
        <v>1374645</v>
      </c>
      <c r="U806">
        <v>249162.64</v>
      </c>
      <c r="V806">
        <v>981889</v>
      </c>
      <c r="W806">
        <v>166807.12</v>
      </c>
      <c r="X806">
        <v>196378</v>
      </c>
      <c r="Y806">
        <v>42035.73</v>
      </c>
      <c r="Z806">
        <v>196378</v>
      </c>
      <c r="AA806">
        <v>40319.79</v>
      </c>
      <c r="AB806">
        <v>0</v>
      </c>
      <c r="AC806">
        <v>0</v>
      </c>
      <c r="AD806">
        <v>410</v>
      </c>
      <c r="AE806">
        <v>424</v>
      </c>
      <c r="AF806">
        <v>424</v>
      </c>
      <c r="AG806">
        <v>409</v>
      </c>
      <c r="AH806">
        <v>409</v>
      </c>
      <c r="AI806">
        <v>424</v>
      </c>
      <c r="AJ806">
        <v>3537314.2</v>
      </c>
      <c r="AK806">
        <v>1278133.1100000001</v>
      </c>
      <c r="AL806" s="206"/>
    </row>
    <row r="807" spans="2:38" x14ac:dyDescent="0.25">
      <c r="B807" s="160" t="s">
        <v>409</v>
      </c>
      <c r="C807" s="108" t="s">
        <v>408</v>
      </c>
      <c r="D807" s="108" t="s">
        <v>4292</v>
      </c>
      <c r="E807" s="108" t="s">
        <v>4293</v>
      </c>
      <c r="F807" s="108" t="s">
        <v>4294</v>
      </c>
      <c r="G807" s="160" t="s">
        <v>167</v>
      </c>
      <c r="H807" s="109">
        <v>1</v>
      </c>
      <c r="I807" s="109">
        <v>1</v>
      </c>
      <c r="J807" s="109">
        <v>1</v>
      </c>
      <c r="K807" s="109">
        <v>3</v>
      </c>
      <c r="L807">
        <v>413689</v>
      </c>
      <c r="M807">
        <v>413689</v>
      </c>
      <c r="N807">
        <v>1954206</v>
      </c>
      <c r="O807">
        <v>693806.68</v>
      </c>
      <c r="P807">
        <v>3952794</v>
      </c>
      <c r="Q807">
        <v>648115.93000000005</v>
      </c>
      <c r="R807">
        <v>31163</v>
      </c>
      <c r="S807">
        <v>31163</v>
      </c>
      <c r="T807">
        <v>307221</v>
      </c>
      <c r="U807">
        <v>21472.83</v>
      </c>
      <c r="V807">
        <v>219443</v>
      </c>
      <c r="W807">
        <v>0</v>
      </c>
      <c r="X807">
        <v>43889</v>
      </c>
      <c r="Y807">
        <v>0</v>
      </c>
      <c r="Z807">
        <v>43889</v>
      </c>
      <c r="AA807">
        <v>21472.83</v>
      </c>
      <c r="AB807">
        <v>0</v>
      </c>
      <c r="AC807">
        <v>0</v>
      </c>
      <c r="AD807">
        <v>97</v>
      </c>
      <c r="AE807">
        <v>98</v>
      </c>
      <c r="AF807">
        <v>98</v>
      </c>
      <c r="AG807">
        <v>97</v>
      </c>
      <c r="AH807">
        <v>97</v>
      </c>
      <c r="AI807">
        <v>91.5</v>
      </c>
      <c r="AJ807">
        <v>790559</v>
      </c>
      <c r="AK807">
        <v>326894.31</v>
      </c>
      <c r="AL807" s="206"/>
    </row>
    <row r="808" spans="2:38" x14ac:dyDescent="0.25">
      <c r="B808" s="160" t="s">
        <v>1195</v>
      </c>
      <c r="C808" s="108" t="s">
        <v>1194</v>
      </c>
      <c r="D808" s="108" t="s">
        <v>4295</v>
      </c>
      <c r="E808" s="108" t="s">
        <v>4296</v>
      </c>
      <c r="F808" s="108" t="s">
        <v>4297</v>
      </c>
      <c r="G808" s="160" t="s">
        <v>167</v>
      </c>
      <c r="H808" s="109">
        <v>1</v>
      </c>
      <c r="I808" s="109">
        <v>1</v>
      </c>
      <c r="J808" s="109">
        <v>1</v>
      </c>
      <c r="K808" s="109">
        <v>3</v>
      </c>
      <c r="L808">
        <v>347473</v>
      </c>
      <c r="M808">
        <v>346216.74</v>
      </c>
      <c r="N808">
        <v>2243136</v>
      </c>
      <c r="O808">
        <v>1105301.99</v>
      </c>
      <c r="P808">
        <v>4537215</v>
      </c>
      <c r="Q808">
        <v>1140486.56</v>
      </c>
      <c r="R808">
        <v>71355</v>
      </c>
      <c r="S808">
        <v>71355</v>
      </c>
      <c r="T808">
        <v>427523</v>
      </c>
      <c r="U808">
        <v>82315.02</v>
      </c>
      <c r="V808">
        <v>251888</v>
      </c>
      <c r="W808">
        <v>23906</v>
      </c>
      <c r="X808">
        <v>50378</v>
      </c>
      <c r="Y808">
        <v>1625</v>
      </c>
      <c r="Z808">
        <v>50378</v>
      </c>
      <c r="AA808">
        <v>6784.02</v>
      </c>
      <c r="AB808">
        <v>74879</v>
      </c>
      <c r="AC808">
        <v>50000</v>
      </c>
      <c r="AD808">
        <v>185</v>
      </c>
      <c r="AE808">
        <v>184</v>
      </c>
      <c r="AF808">
        <v>184</v>
      </c>
      <c r="AG808">
        <v>177</v>
      </c>
      <c r="AH808">
        <v>181</v>
      </c>
      <c r="AI808">
        <v>185</v>
      </c>
      <c r="AJ808">
        <v>907443</v>
      </c>
      <c r="AK808">
        <v>238334.87</v>
      </c>
      <c r="AL808" s="206"/>
    </row>
    <row r="809" spans="2:38" x14ac:dyDescent="0.25">
      <c r="B809" s="160" t="s">
        <v>917</v>
      </c>
      <c r="C809" s="108" t="s">
        <v>916</v>
      </c>
      <c r="D809" s="108" t="s">
        <v>4298</v>
      </c>
      <c r="E809" s="108" t="s">
        <v>4299</v>
      </c>
      <c r="F809" s="108" t="s">
        <v>4300</v>
      </c>
      <c r="G809" s="160" t="s">
        <v>167</v>
      </c>
      <c r="H809" s="109">
        <v>1</v>
      </c>
      <c r="I809" s="109">
        <v>1</v>
      </c>
      <c r="J809" s="109">
        <v>1</v>
      </c>
      <c r="K809" s="109">
        <v>3</v>
      </c>
      <c r="L809">
        <v>547170</v>
      </c>
      <c r="M809">
        <v>547162.64</v>
      </c>
      <c r="N809">
        <v>2431868</v>
      </c>
      <c r="O809">
        <v>2025233.22</v>
      </c>
      <c r="P809">
        <v>4918966</v>
      </c>
      <c r="Q809">
        <v>3524311.13</v>
      </c>
      <c r="R809">
        <v>179188</v>
      </c>
      <c r="S809">
        <v>179188</v>
      </c>
      <c r="T809">
        <v>382313</v>
      </c>
      <c r="U809">
        <v>0</v>
      </c>
      <c r="V809">
        <v>273081</v>
      </c>
      <c r="W809">
        <v>0</v>
      </c>
      <c r="X809">
        <v>54616</v>
      </c>
      <c r="Y809">
        <v>0</v>
      </c>
      <c r="Z809">
        <v>54616</v>
      </c>
      <c r="AA809">
        <v>0</v>
      </c>
      <c r="AB809">
        <v>0</v>
      </c>
      <c r="AC809">
        <v>0</v>
      </c>
      <c r="AD809">
        <v>508.63</v>
      </c>
      <c r="AE809">
        <v>518.01</v>
      </c>
      <c r="AF809">
        <v>518.01</v>
      </c>
      <c r="AG809">
        <v>531</v>
      </c>
      <c r="AH809">
        <v>519.32000000000005</v>
      </c>
      <c r="AI809">
        <v>560.5</v>
      </c>
      <c r="AJ809">
        <v>983793.2</v>
      </c>
      <c r="AK809">
        <v>734877.57</v>
      </c>
      <c r="AL809" s="206"/>
    </row>
    <row r="810" spans="2:38" x14ac:dyDescent="0.25">
      <c r="B810" s="160" t="s">
        <v>667</v>
      </c>
      <c r="C810" s="108" t="s">
        <v>666</v>
      </c>
      <c r="D810" s="108" t="s">
        <v>4301</v>
      </c>
      <c r="E810" s="108" t="s">
        <v>4302</v>
      </c>
      <c r="F810" s="108" t="s">
        <v>4303</v>
      </c>
      <c r="G810" s="160" t="s">
        <v>167</v>
      </c>
      <c r="H810" s="109">
        <v>1</v>
      </c>
      <c r="I810" s="109">
        <v>1</v>
      </c>
      <c r="J810" s="109">
        <v>1</v>
      </c>
      <c r="K810" s="109">
        <v>3</v>
      </c>
      <c r="L810">
        <v>355011</v>
      </c>
      <c r="M810">
        <v>355011</v>
      </c>
      <c r="N810">
        <v>1443037</v>
      </c>
      <c r="O810">
        <v>365764</v>
      </c>
      <c r="P810">
        <v>2918847</v>
      </c>
      <c r="Q810">
        <v>266790</v>
      </c>
      <c r="R810">
        <v>35917</v>
      </c>
      <c r="S810">
        <v>35917</v>
      </c>
      <c r="T810">
        <v>226860</v>
      </c>
      <c r="U810">
        <v>20825</v>
      </c>
      <c r="V810">
        <v>162042</v>
      </c>
      <c r="W810">
        <v>6819</v>
      </c>
      <c r="X810">
        <v>32409</v>
      </c>
      <c r="Y810">
        <v>13412</v>
      </c>
      <c r="Z810">
        <v>32409</v>
      </c>
      <c r="AA810">
        <v>594</v>
      </c>
      <c r="AB810">
        <v>0</v>
      </c>
      <c r="AC810">
        <v>0</v>
      </c>
      <c r="AD810">
        <v>99</v>
      </c>
      <c r="AE810">
        <v>96</v>
      </c>
      <c r="AF810">
        <v>96</v>
      </c>
      <c r="AG810">
        <v>94</v>
      </c>
      <c r="AH810">
        <v>94.06</v>
      </c>
      <c r="AI810">
        <v>99.73</v>
      </c>
      <c r="AJ810">
        <v>583769</v>
      </c>
      <c r="AK810">
        <v>266790</v>
      </c>
      <c r="AL810" s="206"/>
    </row>
    <row r="811" spans="2:38" x14ac:dyDescent="0.25">
      <c r="B811" s="160" t="s">
        <v>1437</v>
      </c>
      <c r="C811" s="108" t="s">
        <v>1436</v>
      </c>
      <c r="D811" s="108" t="s">
        <v>4304</v>
      </c>
      <c r="E811" s="108" t="s">
        <v>4305</v>
      </c>
      <c r="F811" s="108" t="s">
        <v>4306</v>
      </c>
      <c r="G811" s="160" t="s">
        <v>161</v>
      </c>
      <c r="H811" s="109">
        <v>1</v>
      </c>
      <c r="I811" s="109">
        <v>1</v>
      </c>
      <c r="J811" s="109">
        <v>1</v>
      </c>
      <c r="K811" s="109">
        <v>3</v>
      </c>
      <c r="L811">
        <v>685738</v>
      </c>
      <c r="M811">
        <v>685738</v>
      </c>
      <c r="N811">
        <v>3371336</v>
      </c>
      <c r="O811">
        <v>2180610.4500000002</v>
      </c>
      <c r="P811">
        <v>6819238</v>
      </c>
      <c r="Q811">
        <v>1542122.61</v>
      </c>
      <c r="R811">
        <v>0</v>
      </c>
      <c r="S811">
        <v>0</v>
      </c>
      <c r="T811">
        <v>530007</v>
      </c>
      <c r="U811">
        <v>0</v>
      </c>
      <c r="V811">
        <v>378577</v>
      </c>
      <c r="W811">
        <v>0</v>
      </c>
      <c r="X811">
        <v>75715</v>
      </c>
      <c r="Y811">
        <v>0</v>
      </c>
      <c r="Z811">
        <v>75715</v>
      </c>
      <c r="AA811">
        <v>0</v>
      </c>
      <c r="AB811">
        <v>0</v>
      </c>
      <c r="AC811">
        <v>0</v>
      </c>
      <c r="AD811">
        <v>72.760000000000005</v>
      </c>
      <c r="AE811">
        <v>73.709999999999994</v>
      </c>
      <c r="AF811">
        <v>73.709999999999994</v>
      </c>
      <c r="AG811">
        <v>75.709999999999994</v>
      </c>
      <c r="AH811">
        <v>82.11</v>
      </c>
      <c r="AI811">
        <v>80.459999999999994</v>
      </c>
      <c r="AJ811">
        <v>1363847.6</v>
      </c>
      <c r="AK811">
        <v>207292.3</v>
      </c>
      <c r="AL811" s="206"/>
    </row>
    <row r="812" spans="2:38" x14ac:dyDescent="0.25">
      <c r="B812" s="160" t="s">
        <v>1339</v>
      </c>
      <c r="C812" s="108" t="s">
        <v>1338</v>
      </c>
      <c r="D812" s="108" t="s">
        <v>4307</v>
      </c>
      <c r="E812" s="108" t="s">
        <v>4308</v>
      </c>
      <c r="F812" s="108" t="s">
        <v>4309</v>
      </c>
      <c r="G812" s="160" t="s">
        <v>167</v>
      </c>
      <c r="H812" s="109">
        <v>1</v>
      </c>
      <c r="I812" s="109">
        <v>1</v>
      </c>
      <c r="J812" s="109">
        <v>1</v>
      </c>
      <c r="K812" s="109">
        <v>3</v>
      </c>
      <c r="L812">
        <v>257825</v>
      </c>
      <c r="M812">
        <v>257825</v>
      </c>
      <c r="N812">
        <v>985283</v>
      </c>
      <c r="O812">
        <v>985283</v>
      </c>
      <c r="P812">
        <v>1992943</v>
      </c>
      <c r="Q812">
        <v>436409.73</v>
      </c>
      <c r="R812">
        <v>144918</v>
      </c>
      <c r="S812">
        <v>144918</v>
      </c>
      <c r="T812">
        <v>154896</v>
      </c>
      <c r="U812">
        <v>8244.5499999999993</v>
      </c>
      <c r="V812">
        <v>110640</v>
      </c>
      <c r="W812">
        <v>0</v>
      </c>
      <c r="X812">
        <v>22128</v>
      </c>
      <c r="Y812">
        <v>1270.56</v>
      </c>
      <c r="Z812">
        <v>22128</v>
      </c>
      <c r="AA812">
        <v>6973.99</v>
      </c>
      <c r="AB812">
        <v>0</v>
      </c>
      <c r="AC812">
        <v>0</v>
      </c>
      <c r="AD812">
        <v>406.6</v>
      </c>
      <c r="AE812">
        <v>415.06</v>
      </c>
      <c r="AF812">
        <v>415.06</v>
      </c>
      <c r="AG812">
        <v>429.06</v>
      </c>
      <c r="AH812">
        <v>437</v>
      </c>
      <c r="AI812">
        <v>434.46</v>
      </c>
      <c r="AJ812">
        <v>726010.33</v>
      </c>
      <c r="AK812">
        <v>0</v>
      </c>
      <c r="AL812" s="206"/>
    </row>
    <row r="813" spans="2:38" x14ac:dyDescent="0.25">
      <c r="B813" s="160" t="s">
        <v>372</v>
      </c>
      <c r="C813" s="108" t="s">
        <v>371</v>
      </c>
      <c r="D813" s="108" t="s">
        <v>371</v>
      </c>
      <c r="E813" s="108" t="s">
        <v>4310</v>
      </c>
      <c r="F813" s="108" t="s">
        <v>4396</v>
      </c>
      <c r="G813" s="160" t="s">
        <v>167</v>
      </c>
      <c r="H813" s="109">
        <v>1</v>
      </c>
      <c r="I813" s="109">
        <v>1</v>
      </c>
      <c r="J813" s="109">
        <v>1</v>
      </c>
      <c r="K813" s="109">
        <v>3</v>
      </c>
      <c r="L813">
        <v>1579532</v>
      </c>
      <c r="M813">
        <v>1579532</v>
      </c>
      <c r="N813">
        <v>7020149</v>
      </c>
      <c r="O813">
        <v>4502078.3099999996</v>
      </c>
      <c r="P813">
        <v>14199730</v>
      </c>
      <c r="Q813">
        <v>3556634.3</v>
      </c>
      <c r="R813">
        <v>122057</v>
      </c>
      <c r="S813">
        <v>53676.95</v>
      </c>
      <c r="T813">
        <v>1226353</v>
      </c>
      <c r="U813">
        <v>5454.93</v>
      </c>
      <c r="V813">
        <v>788313</v>
      </c>
      <c r="W813">
        <v>4354.93</v>
      </c>
      <c r="X813">
        <v>157663</v>
      </c>
      <c r="Y813">
        <v>0</v>
      </c>
      <c r="Z813">
        <v>157663</v>
      </c>
      <c r="AA813">
        <v>0</v>
      </c>
      <c r="AB813">
        <v>122714</v>
      </c>
      <c r="AC813">
        <v>1100</v>
      </c>
      <c r="AD813">
        <v>367.5</v>
      </c>
      <c r="AE813">
        <v>336.5</v>
      </c>
      <c r="AF813">
        <v>336.5</v>
      </c>
      <c r="AG813">
        <v>342.5</v>
      </c>
      <c r="AH813">
        <v>336</v>
      </c>
      <c r="AI813">
        <v>324.67</v>
      </c>
      <c r="AJ813">
        <v>2839946</v>
      </c>
      <c r="AK813">
        <v>2839946</v>
      </c>
      <c r="AL813" s="206"/>
    </row>
    <row r="814" spans="2:38" x14ac:dyDescent="0.25">
      <c r="B814" s="160" t="s">
        <v>1748</v>
      </c>
      <c r="C814" s="108" t="s">
        <v>1747</v>
      </c>
      <c r="D814" s="108" t="s">
        <v>4311</v>
      </c>
      <c r="E814" s="108" t="s">
        <v>4366</v>
      </c>
      <c r="F814" s="108" t="s">
        <v>4312</v>
      </c>
      <c r="G814" s="160" t="s">
        <v>1720</v>
      </c>
      <c r="H814" s="109"/>
      <c r="I814" s="109"/>
      <c r="J814" s="109">
        <v>1</v>
      </c>
      <c r="K814" s="109">
        <v>1</v>
      </c>
      <c r="L814">
        <v>0</v>
      </c>
      <c r="M814">
        <v>0</v>
      </c>
      <c r="N814">
        <v>0</v>
      </c>
      <c r="O814">
        <v>0</v>
      </c>
      <c r="P814">
        <v>0</v>
      </c>
      <c r="Q814">
        <v>0</v>
      </c>
      <c r="R814">
        <v>0</v>
      </c>
      <c r="S814">
        <v>0</v>
      </c>
      <c r="T814">
        <v>0</v>
      </c>
      <c r="U814">
        <v>0</v>
      </c>
      <c r="V814">
        <v>0</v>
      </c>
      <c r="W814">
        <v>0</v>
      </c>
      <c r="X814">
        <v>0</v>
      </c>
      <c r="Y814">
        <v>0</v>
      </c>
      <c r="Z814">
        <v>0</v>
      </c>
      <c r="AA814">
        <v>0</v>
      </c>
      <c r="AB814">
        <v>0</v>
      </c>
      <c r="AC814">
        <v>0</v>
      </c>
      <c r="AD814">
        <v>206</v>
      </c>
      <c r="AE814">
        <v>205</v>
      </c>
      <c r="AF814">
        <v>208</v>
      </c>
      <c r="AG814">
        <v>176</v>
      </c>
      <c r="AH814">
        <v>148</v>
      </c>
      <c r="AI814">
        <v>204</v>
      </c>
      <c r="AJ814">
        <v>0</v>
      </c>
      <c r="AK814">
        <v>0</v>
      </c>
      <c r="AL814" s="206"/>
    </row>
    <row r="815" spans="2:38" x14ac:dyDescent="0.25">
      <c r="B815" s="160" t="s">
        <v>1047</v>
      </c>
      <c r="C815" s="108" t="s">
        <v>1046</v>
      </c>
      <c r="D815" s="108" t="s">
        <v>4313</v>
      </c>
      <c r="E815" s="108" t="s">
        <v>4314</v>
      </c>
      <c r="F815" s="108" t="s">
        <v>4315</v>
      </c>
      <c r="G815" s="160" t="s">
        <v>167</v>
      </c>
      <c r="H815" s="109">
        <v>1</v>
      </c>
      <c r="I815" s="109">
        <v>1</v>
      </c>
      <c r="J815" s="109">
        <v>1</v>
      </c>
      <c r="K815" s="109">
        <v>3</v>
      </c>
      <c r="L815">
        <v>227843</v>
      </c>
      <c r="M815">
        <v>227843</v>
      </c>
      <c r="N815">
        <v>1197431</v>
      </c>
      <c r="O815">
        <v>475564</v>
      </c>
      <c r="P815">
        <v>2422056</v>
      </c>
      <c r="Q815">
        <v>979187.39</v>
      </c>
      <c r="R815">
        <v>38228</v>
      </c>
      <c r="S815">
        <v>38228</v>
      </c>
      <c r="T815">
        <v>188249</v>
      </c>
      <c r="U815">
        <v>42534</v>
      </c>
      <c r="V815">
        <v>134463</v>
      </c>
      <c r="W815">
        <v>35566</v>
      </c>
      <c r="X815">
        <v>26893</v>
      </c>
      <c r="Y815">
        <v>1565</v>
      </c>
      <c r="Z815">
        <v>26893</v>
      </c>
      <c r="AA815">
        <v>5403</v>
      </c>
      <c r="AB815">
        <v>0</v>
      </c>
      <c r="AC815">
        <v>0</v>
      </c>
      <c r="AD815">
        <v>99</v>
      </c>
      <c r="AE815">
        <v>99</v>
      </c>
      <c r="AF815">
        <v>99</v>
      </c>
      <c r="AG815">
        <v>103.68</v>
      </c>
      <c r="AH815">
        <v>105.32</v>
      </c>
      <c r="AI815">
        <v>106.6</v>
      </c>
      <c r="AJ815">
        <v>484067</v>
      </c>
      <c r="AK815">
        <v>42534.21</v>
      </c>
      <c r="AL815" s="206"/>
    </row>
    <row r="816" spans="2:38" x14ac:dyDescent="0.25">
      <c r="B816" s="160" t="s">
        <v>1103</v>
      </c>
      <c r="C816" s="108" t="s">
        <v>1102</v>
      </c>
      <c r="D816" s="108" t="s">
        <v>4316</v>
      </c>
      <c r="E816" s="108" t="s">
        <v>4317</v>
      </c>
      <c r="F816" s="108" t="s">
        <v>4318</v>
      </c>
      <c r="G816" s="160" t="s">
        <v>167</v>
      </c>
      <c r="H816" s="109">
        <v>1</v>
      </c>
      <c r="I816" s="109">
        <v>1</v>
      </c>
      <c r="J816" s="109">
        <v>1</v>
      </c>
      <c r="K816" s="109">
        <v>3</v>
      </c>
      <c r="L816">
        <v>469263</v>
      </c>
      <c r="M816">
        <v>465811</v>
      </c>
      <c r="N816">
        <v>2471874</v>
      </c>
      <c r="O816">
        <v>1513985.51</v>
      </c>
      <c r="P816">
        <v>4999887</v>
      </c>
      <c r="Q816">
        <v>883935.65</v>
      </c>
      <c r="R816">
        <v>61733</v>
      </c>
      <c r="S816">
        <v>52542.48</v>
      </c>
      <c r="T816">
        <v>439238</v>
      </c>
      <c r="U816">
        <v>100945.43</v>
      </c>
      <c r="V816">
        <v>277573</v>
      </c>
      <c r="W816">
        <v>14611.18</v>
      </c>
      <c r="X816">
        <v>55515</v>
      </c>
      <c r="Y816">
        <v>55515</v>
      </c>
      <c r="Z816">
        <v>55515</v>
      </c>
      <c r="AA816">
        <v>30819.25</v>
      </c>
      <c r="AB816">
        <v>50635</v>
      </c>
      <c r="AC816">
        <v>0</v>
      </c>
      <c r="AD816">
        <v>162</v>
      </c>
      <c r="AE816">
        <v>165.5</v>
      </c>
      <c r="AF816">
        <v>165.5</v>
      </c>
      <c r="AG816">
        <v>164.5</v>
      </c>
      <c r="AH816">
        <v>165.5</v>
      </c>
      <c r="AI816">
        <v>165</v>
      </c>
      <c r="AJ816">
        <v>999977.4</v>
      </c>
      <c r="AK816">
        <v>422723.72</v>
      </c>
      <c r="AL816" s="206"/>
    </row>
    <row r="817" spans="2:38" x14ac:dyDescent="0.25">
      <c r="B817" s="160" t="s">
        <v>1105</v>
      </c>
      <c r="C817" s="108" t="s">
        <v>1104</v>
      </c>
      <c r="D817" s="108" t="s">
        <v>4319</v>
      </c>
      <c r="E817" s="108" t="s">
        <v>4320</v>
      </c>
      <c r="F817" s="108" t="s">
        <v>4321</v>
      </c>
      <c r="G817" s="160" t="s">
        <v>167</v>
      </c>
      <c r="H817" s="109">
        <v>1</v>
      </c>
      <c r="I817" s="109">
        <v>1</v>
      </c>
      <c r="J817" s="109">
        <v>1</v>
      </c>
      <c r="K817" s="109">
        <v>3</v>
      </c>
      <c r="L817">
        <v>1512701</v>
      </c>
      <c r="M817">
        <v>1512701</v>
      </c>
      <c r="N817">
        <v>7393577</v>
      </c>
      <c r="O817">
        <v>2078805.1</v>
      </c>
      <c r="P817">
        <v>14955068</v>
      </c>
      <c r="Q817">
        <v>0</v>
      </c>
      <c r="R817">
        <v>154122</v>
      </c>
      <c r="S817">
        <v>118134.54</v>
      </c>
      <c r="T817">
        <v>1254207</v>
      </c>
      <c r="U817">
        <v>0</v>
      </c>
      <c r="V817">
        <v>830247</v>
      </c>
      <c r="W817">
        <v>0</v>
      </c>
      <c r="X817">
        <v>166049</v>
      </c>
      <c r="Y817">
        <v>0</v>
      </c>
      <c r="Z817">
        <v>166049</v>
      </c>
      <c r="AA817">
        <v>0</v>
      </c>
      <c r="AB817">
        <v>91862</v>
      </c>
      <c r="AC817">
        <v>0</v>
      </c>
      <c r="AD817">
        <v>386.8</v>
      </c>
      <c r="AE817">
        <v>385</v>
      </c>
      <c r="AF817">
        <v>385</v>
      </c>
      <c r="AG817">
        <v>383.4</v>
      </c>
      <c r="AH817">
        <v>382</v>
      </c>
      <c r="AI817">
        <v>369</v>
      </c>
      <c r="AJ817">
        <v>2991014</v>
      </c>
      <c r="AK817">
        <v>0</v>
      </c>
      <c r="AL817" s="206"/>
    </row>
    <row r="818" spans="2:38" x14ac:dyDescent="0.25">
      <c r="B818" s="160" t="s">
        <v>919</v>
      </c>
      <c r="C818" s="108" t="s">
        <v>918</v>
      </c>
      <c r="D818" s="108" t="s">
        <v>4322</v>
      </c>
      <c r="E818" s="108" t="s">
        <v>4323</v>
      </c>
      <c r="F818" s="108" t="s">
        <v>4324</v>
      </c>
      <c r="G818" s="160" t="s">
        <v>167</v>
      </c>
      <c r="H818" s="109">
        <v>1</v>
      </c>
      <c r="I818" s="109">
        <v>1</v>
      </c>
      <c r="J818" s="109">
        <v>1</v>
      </c>
      <c r="K818" s="109">
        <v>3</v>
      </c>
      <c r="L818">
        <v>220451</v>
      </c>
      <c r="M818">
        <v>220451</v>
      </c>
      <c r="N818">
        <v>979782</v>
      </c>
      <c r="O818">
        <v>895437.54</v>
      </c>
      <c r="P818">
        <v>1981814</v>
      </c>
      <c r="Q818">
        <v>443595.7</v>
      </c>
      <c r="R818">
        <v>56506</v>
      </c>
      <c r="S818">
        <v>56506</v>
      </c>
      <c r="T818">
        <v>154033</v>
      </c>
      <c r="U818">
        <v>16100</v>
      </c>
      <c r="V818">
        <v>110023</v>
      </c>
      <c r="W818">
        <v>16100</v>
      </c>
      <c r="X818">
        <v>22005</v>
      </c>
      <c r="Y818">
        <v>0</v>
      </c>
      <c r="Z818">
        <v>22005</v>
      </c>
      <c r="AA818">
        <v>0</v>
      </c>
      <c r="AB818">
        <v>0</v>
      </c>
      <c r="AC818">
        <v>0</v>
      </c>
      <c r="AD818">
        <v>181.25</v>
      </c>
      <c r="AE818">
        <v>181.25</v>
      </c>
      <c r="AF818">
        <v>181.25</v>
      </c>
      <c r="AG818">
        <v>182.75</v>
      </c>
      <c r="AH818">
        <v>310</v>
      </c>
      <c r="AI818">
        <v>310</v>
      </c>
      <c r="AJ818">
        <v>396362.8</v>
      </c>
      <c r="AK818">
        <v>16363.06</v>
      </c>
      <c r="AL818" s="206"/>
    </row>
    <row r="819" spans="2:38" x14ac:dyDescent="0.25">
      <c r="B819" s="160" t="s">
        <v>1702</v>
      </c>
      <c r="C819" s="108" t="s">
        <v>1701</v>
      </c>
      <c r="D819" s="108" t="s">
        <v>4325</v>
      </c>
      <c r="E819" s="108" t="s">
        <v>4326</v>
      </c>
      <c r="F819" s="108" t="s">
        <v>4327</v>
      </c>
      <c r="G819" s="160" t="s">
        <v>161</v>
      </c>
      <c r="H819" s="109">
        <v>1</v>
      </c>
      <c r="I819" s="109">
        <v>1</v>
      </c>
      <c r="J819" s="109">
        <v>1</v>
      </c>
      <c r="K819" s="109">
        <v>3</v>
      </c>
      <c r="L819">
        <v>0</v>
      </c>
      <c r="M819">
        <v>0</v>
      </c>
      <c r="N819">
        <v>0</v>
      </c>
      <c r="O819">
        <v>0</v>
      </c>
      <c r="P819">
        <v>0</v>
      </c>
      <c r="Q819">
        <v>0</v>
      </c>
      <c r="R819">
        <v>0</v>
      </c>
      <c r="S819">
        <v>0</v>
      </c>
      <c r="T819">
        <v>0</v>
      </c>
      <c r="U819">
        <v>0</v>
      </c>
      <c r="V819">
        <v>0</v>
      </c>
      <c r="W819">
        <v>0</v>
      </c>
      <c r="X819">
        <v>0</v>
      </c>
      <c r="Y819">
        <v>0</v>
      </c>
      <c r="Z819">
        <v>0</v>
      </c>
      <c r="AA819">
        <v>0</v>
      </c>
      <c r="AB819">
        <v>0</v>
      </c>
      <c r="AC819">
        <v>0</v>
      </c>
      <c r="AD819">
        <v>56</v>
      </c>
      <c r="AE819">
        <v>69</v>
      </c>
      <c r="AF819">
        <v>69</v>
      </c>
      <c r="AG819">
        <v>68</v>
      </c>
      <c r="AH819">
        <v>75</v>
      </c>
      <c r="AI819">
        <v>79.25</v>
      </c>
      <c r="AJ819">
        <v>0</v>
      </c>
      <c r="AK819">
        <v>0</v>
      </c>
      <c r="AL819" s="206"/>
    </row>
    <row r="820" spans="2:38" x14ac:dyDescent="0.25">
      <c r="B820" s="160" t="s">
        <v>819</v>
      </c>
      <c r="C820" s="108" t="s">
        <v>818</v>
      </c>
      <c r="D820" s="108" t="s">
        <v>4328</v>
      </c>
      <c r="E820" s="108" t="s">
        <v>4329</v>
      </c>
      <c r="F820" s="108" t="s">
        <v>4330</v>
      </c>
      <c r="G820" s="160" t="s">
        <v>167</v>
      </c>
      <c r="H820" s="109">
        <v>1</v>
      </c>
      <c r="I820" s="109">
        <v>1</v>
      </c>
      <c r="J820" s="109">
        <v>1</v>
      </c>
      <c r="K820" s="109">
        <v>3</v>
      </c>
      <c r="L820">
        <v>3890242</v>
      </c>
      <c r="M820">
        <v>3890242</v>
      </c>
      <c r="N820">
        <v>17289976</v>
      </c>
      <c r="O820">
        <v>9115056.0999999996</v>
      </c>
      <c r="P820">
        <v>34972618</v>
      </c>
      <c r="Q820">
        <v>3659407.13</v>
      </c>
      <c r="R820">
        <v>245641</v>
      </c>
      <c r="S820">
        <v>245641</v>
      </c>
      <c r="T820">
        <v>2866465</v>
      </c>
      <c r="U820">
        <v>557453.35</v>
      </c>
      <c r="V820">
        <v>1941541</v>
      </c>
      <c r="W820">
        <v>365042.13</v>
      </c>
      <c r="X820">
        <v>388308</v>
      </c>
      <c r="Y820">
        <v>44103.22</v>
      </c>
      <c r="Z820">
        <v>388308</v>
      </c>
      <c r="AA820">
        <v>0</v>
      </c>
      <c r="AB820">
        <v>148308</v>
      </c>
      <c r="AC820">
        <v>148308</v>
      </c>
      <c r="AD820">
        <v>441</v>
      </c>
      <c r="AE820">
        <v>458</v>
      </c>
      <c r="AF820">
        <v>458</v>
      </c>
      <c r="AG820">
        <v>464.25</v>
      </c>
      <c r="AH820">
        <v>460</v>
      </c>
      <c r="AI820">
        <v>502</v>
      </c>
      <c r="AJ820">
        <v>7690000</v>
      </c>
      <c r="AK820">
        <v>557453.35</v>
      </c>
      <c r="AL820" s="206"/>
    </row>
    <row r="821" spans="2:38" x14ac:dyDescent="0.25">
      <c r="B821" s="160" t="s">
        <v>821</v>
      </c>
      <c r="C821" s="108" t="s">
        <v>820</v>
      </c>
      <c r="D821" s="108" t="s">
        <v>4331</v>
      </c>
      <c r="E821" s="108" t="s">
        <v>4332</v>
      </c>
      <c r="F821" s="108" t="s">
        <v>4333</v>
      </c>
      <c r="G821" s="160" t="s">
        <v>181</v>
      </c>
      <c r="H821" s="109"/>
      <c r="I821" s="109"/>
      <c r="J821" s="109">
        <v>1</v>
      </c>
      <c r="K821" s="109">
        <v>1</v>
      </c>
      <c r="L821">
        <v>0</v>
      </c>
      <c r="M821">
        <v>0</v>
      </c>
      <c r="N821">
        <v>0</v>
      </c>
      <c r="O821">
        <v>0</v>
      </c>
      <c r="P821">
        <v>0</v>
      </c>
      <c r="Q821">
        <v>0</v>
      </c>
      <c r="R821">
        <v>0</v>
      </c>
      <c r="S821">
        <v>0</v>
      </c>
      <c r="T821">
        <v>1561228</v>
      </c>
      <c r="U821">
        <v>0</v>
      </c>
      <c r="V821">
        <v>0</v>
      </c>
      <c r="W821">
        <v>0</v>
      </c>
      <c r="X821">
        <v>0</v>
      </c>
      <c r="Y821">
        <v>0</v>
      </c>
      <c r="Z821">
        <v>0</v>
      </c>
      <c r="AA821">
        <v>0</v>
      </c>
      <c r="AB821">
        <v>1561228</v>
      </c>
      <c r="AC821">
        <v>0</v>
      </c>
      <c r="AD821">
        <v>128</v>
      </c>
      <c r="AE821">
        <v>129</v>
      </c>
      <c r="AF821">
        <v>129</v>
      </c>
      <c r="AG821">
        <v>129</v>
      </c>
      <c r="AH821">
        <v>130</v>
      </c>
      <c r="AI821">
        <v>128</v>
      </c>
      <c r="AJ821">
        <v>0</v>
      </c>
      <c r="AK821">
        <v>0</v>
      </c>
      <c r="AL821" s="206"/>
    </row>
    <row r="822" spans="2:38" x14ac:dyDescent="0.25">
      <c r="B822" s="160" t="s">
        <v>823</v>
      </c>
      <c r="C822" s="108" t="s">
        <v>822</v>
      </c>
      <c r="D822" s="108" t="s">
        <v>4334</v>
      </c>
      <c r="E822" s="108" t="s">
        <v>4335</v>
      </c>
      <c r="F822" s="108" t="s">
        <v>4336</v>
      </c>
      <c r="G822" s="160" t="s">
        <v>167</v>
      </c>
      <c r="H822" s="109">
        <v>1</v>
      </c>
      <c r="I822" s="109">
        <v>1</v>
      </c>
      <c r="J822" s="109">
        <v>1</v>
      </c>
      <c r="K822" s="109">
        <v>3</v>
      </c>
      <c r="L822">
        <v>294126</v>
      </c>
      <c r="M822">
        <v>291484.3</v>
      </c>
      <c r="N822">
        <v>1317418</v>
      </c>
      <c r="O822">
        <v>1099276.29</v>
      </c>
      <c r="P822">
        <v>2664755</v>
      </c>
      <c r="Q822">
        <v>1161402.8999999999</v>
      </c>
      <c r="R822">
        <v>98395</v>
      </c>
      <c r="S822">
        <v>98395</v>
      </c>
      <c r="T822">
        <v>207111</v>
      </c>
      <c r="U822">
        <v>138725.82999999999</v>
      </c>
      <c r="V822">
        <v>147937</v>
      </c>
      <c r="W822">
        <v>138725.82999999999</v>
      </c>
      <c r="X822">
        <v>29587</v>
      </c>
      <c r="Y822">
        <v>0</v>
      </c>
      <c r="Z822">
        <v>29587</v>
      </c>
      <c r="AA822">
        <v>0</v>
      </c>
      <c r="AB822">
        <v>0</v>
      </c>
      <c r="AC822">
        <v>0</v>
      </c>
      <c r="AD822">
        <v>251.04</v>
      </c>
      <c r="AE822">
        <v>252.98</v>
      </c>
      <c r="AF822">
        <v>252.98</v>
      </c>
      <c r="AG822">
        <v>250.6</v>
      </c>
      <c r="AH822">
        <v>248.48</v>
      </c>
      <c r="AI822">
        <v>248.48</v>
      </c>
      <c r="AJ822">
        <v>532951</v>
      </c>
      <c r="AK822">
        <v>0</v>
      </c>
      <c r="AL822" s="206"/>
    </row>
    <row r="823" spans="2:38" x14ac:dyDescent="0.25">
      <c r="B823" s="160" t="s">
        <v>579</v>
      </c>
      <c r="C823" s="108" t="s">
        <v>578</v>
      </c>
      <c r="D823" s="108" t="s">
        <v>4337</v>
      </c>
      <c r="E823" s="108" t="s">
        <v>4338</v>
      </c>
      <c r="F823" s="108" t="s">
        <v>4339</v>
      </c>
      <c r="G823" s="160" t="s">
        <v>167</v>
      </c>
      <c r="H823" s="109">
        <v>1</v>
      </c>
      <c r="I823" s="109">
        <v>1</v>
      </c>
      <c r="J823" s="109">
        <v>1</v>
      </c>
      <c r="K823" s="109">
        <v>3</v>
      </c>
      <c r="L823">
        <v>314639</v>
      </c>
      <c r="M823">
        <v>314639</v>
      </c>
      <c r="N823">
        <v>1329273</v>
      </c>
      <c r="O823">
        <v>1296434.52</v>
      </c>
      <c r="P823">
        <v>2688735</v>
      </c>
      <c r="Q823">
        <v>172269.9</v>
      </c>
      <c r="R823">
        <v>50390</v>
      </c>
      <c r="S823">
        <v>50390</v>
      </c>
      <c r="T823">
        <v>208975</v>
      </c>
      <c r="U823">
        <v>13791.68</v>
      </c>
      <c r="V823">
        <v>149267</v>
      </c>
      <c r="W823">
        <v>5510</v>
      </c>
      <c r="X823">
        <v>29854</v>
      </c>
      <c r="Y823">
        <v>8281.68</v>
      </c>
      <c r="Z823">
        <v>29854</v>
      </c>
      <c r="AA823">
        <v>0</v>
      </c>
      <c r="AB823">
        <v>0</v>
      </c>
      <c r="AC823">
        <v>0</v>
      </c>
      <c r="AD823">
        <v>164</v>
      </c>
      <c r="AE823">
        <v>164</v>
      </c>
      <c r="AF823">
        <v>164</v>
      </c>
      <c r="AG823">
        <v>155</v>
      </c>
      <c r="AH823">
        <v>156</v>
      </c>
      <c r="AI823">
        <v>156</v>
      </c>
      <c r="AJ823">
        <v>812445</v>
      </c>
      <c r="AK823">
        <v>64705.46</v>
      </c>
      <c r="AL823" s="206"/>
    </row>
    <row r="824" spans="2:38" x14ac:dyDescent="0.25">
      <c r="B824" s="160" t="s">
        <v>1511</v>
      </c>
      <c r="C824" s="108" t="s">
        <v>1510</v>
      </c>
      <c r="D824" s="108" t="s">
        <v>4340</v>
      </c>
      <c r="E824" s="108" t="s">
        <v>4341</v>
      </c>
      <c r="F824" s="108" t="s">
        <v>4342</v>
      </c>
      <c r="G824" s="160" t="s">
        <v>161</v>
      </c>
      <c r="H824" s="109">
        <v>1</v>
      </c>
      <c r="I824" s="109">
        <v>1</v>
      </c>
      <c r="J824" s="109">
        <v>1</v>
      </c>
      <c r="K824" s="109">
        <v>3</v>
      </c>
      <c r="L824">
        <v>201576</v>
      </c>
      <c r="M824">
        <v>201576</v>
      </c>
      <c r="N824">
        <v>1010430</v>
      </c>
      <c r="O824">
        <v>471493.25</v>
      </c>
      <c r="P824">
        <v>2043807</v>
      </c>
      <c r="Q824">
        <v>358103.84</v>
      </c>
      <c r="R824">
        <v>0</v>
      </c>
      <c r="S824">
        <v>0</v>
      </c>
      <c r="T824">
        <v>158849</v>
      </c>
      <c r="U824">
        <v>47165.65</v>
      </c>
      <c r="V824">
        <v>113463</v>
      </c>
      <c r="W824">
        <v>32160.080000000002</v>
      </c>
      <c r="X824">
        <v>22693</v>
      </c>
      <c r="Y824">
        <v>0</v>
      </c>
      <c r="Z824">
        <v>22693</v>
      </c>
      <c r="AA824">
        <v>15005.57</v>
      </c>
      <c r="AB824">
        <v>0</v>
      </c>
      <c r="AC824">
        <v>0</v>
      </c>
      <c r="AD824">
        <v>26</v>
      </c>
      <c r="AE824">
        <v>28</v>
      </c>
      <c r="AF824">
        <v>28</v>
      </c>
      <c r="AG824">
        <v>26</v>
      </c>
      <c r="AH824">
        <v>23</v>
      </c>
      <c r="AI824">
        <v>13</v>
      </c>
      <c r="AJ824">
        <v>408761.4</v>
      </c>
      <c r="AK824">
        <v>81693.440000000002</v>
      </c>
      <c r="AL824" s="206"/>
    </row>
    <row r="825" spans="2:38" x14ac:dyDescent="0.25">
      <c r="B825" s="160" t="s">
        <v>703</v>
      </c>
      <c r="C825" s="108" t="s">
        <v>702</v>
      </c>
      <c r="D825" s="108" t="s">
        <v>4343</v>
      </c>
      <c r="E825" s="108" t="s">
        <v>4344</v>
      </c>
      <c r="F825" s="108" t="s">
        <v>4345</v>
      </c>
      <c r="G825" s="160" t="s">
        <v>161</v>
      </c>
      <c r="H825" s="109">
        <v>1</v>
      </c>
      <c r="I825" s="109">
        <v>1</v>
      </c>
      <c r="J825" s="109">
        <v>1</v>
      </c>
      <c r="K825" s="109">
        <v>3</v>
      </c>
      <c r="L825">
        <v>37901</v>
      </c>
      <c r="M825">
        <v>37901</v>
      </c>
      <c r="N825">
        <v>168449</v>
      </c>
      <c r="O825">
        <v>168449</v>
      </c>
      <c r="P825">
        <v>340723</v>
      </c>
      <c r="Q825">
        <v>198011.68</v>
      </c>
      <c r="R825">
        <v>0</v>
      </c>
      <c r="S825">
        <v>0</v>
      </c>
      <c r="T825">
        <v>26482</v>
      </c>
      <c r="U825">
        <v>26482</v>
      </c>
      <c r="V825">
        <v>18916</v>
      </c>
      <c r="W825">
        <v>18916</v>
      </c>
      <c r="X825">
        <v>3783</v>
      </c>
      <c r="Y825">
        <v>3783</v>
      </c>
      <c r="Z825">
        <v>3783</v>
      </c>
      <c r="AA825">
        <v>3783</v>
      </c>
      <c r="AB825">
        <v>0</v>
      </c>
      <c r="AC825">
        <v>0</v>
      </c>
      <c r="AD825">
        <v>46.2</v>
      </c>
      <c r="AE825">
        <v>46.2</v>
      </c>
      <c r="AF825">
        <v>46.2</v>
      </c>
      <c r="AG825">
        <v>46.2</v>
      </c>
      <c r="AH825">
        <v>46</v>
      </c>
      <c r="AI825">
        <v>44</v>
      </c>
      <c r="AJ825">
        <v>105624.13</v>
      </c>
      <c r="AK825">
        <v>26482</v>
      </c>
      <c r="AL825" s="206"/>
    </row>
    <row r="826" spans="2:38" x14ac:dyDescent="0.25">
      <c r="B826" s="160" t="s">
        <v>262</v>
      </c>
      <c r="C826" s="108" t="s">
        <v>261</v>
      </c>
      <c r="D826" s="108" t="s">
        <v>4346</v>
      </c>
      <c r="E826" s="108" t="s">
        <v>4347</v>
      </c>
      <c r="F826" s="108" t="s">
        <v>4348</v>
      </c>
      <c r="G826" s="160" t="s">
        <v>161</v>
      </c>
      <c r="H826" s="109">
        <v>1</v>
      </c>
      <c r="I826" s="109">
        <v>1</v>
      </c>
      <c r="J826" s="109">
        <v>1</v>
      </c>
      <c r="K826" s="109">
        <v>3</v>
      </c>
      <c r="L826">
        <v>110856</v>
      </c>
      <c r="M826">
        <v>110856</v>
      </c>
      <c r="N826">
        <v>633870</v>
      </c>
      <c r="O826">
        <v>505707.95</v>
      </c>
      <c r="P826">
        <v>1282135</v>
      </c>
      <c r="Q826">
        <v>252681.09</v>
      </c>
      <c r="R826">
        <v>0</v>
      </c>
      <c r="S826">
        <v>0</v>
      </c>
      <c r="T826">
        <v>99651</v>
      </c>
      <c r="U826">
        <v>14236</v>
      </c>
      <c r="V826">
        <v>71179</v>
      </c>
      <c r="W826">
        <v>0</v>
      </c>
      <c r="X826">
        <v>14236</v>
      </c>
      <c r="Y826">
        <v>14236</v>
      </c>
      <c r="Z826">
        <v>14236</v>
      </c>
      <c r="AA826">
        <v>0</v>
      </c>
      <c r="AB826">
        <v>0</v>
      </c>
      <c r="AC826">
        <v>0</v>
      </c>
      <c r="AD826">
        <v>26</v>
      </c>
      <c r="AE826">
        <v>29</v>
      </c>
      <c r="AF826">
        <v>29</v>
      </c>
      <c r="AG826">
        <v>29</v>
      </c>
      <c r="AH826">
        <v>34</v>
      </c>
      <c r="AI826">
        <v>36.5</v>
      </c>
      <c r="AJ826">
        <v>256427</v>
      </c>
      <c r="AK826">
        <v>14236</v>
      </c>
      <c r="AL826" s="206"/>
    </row>
    <row r="827" spans="2:38" x14ac:dyDescent="0.25">
      <c r="B827" s="160" t="s">
        <v>314</v>
      </c>
      <c r="C827" s="108" t="s">
        <v>313</v>
      </c>
      <c r="D827" s="108" t="s">
        <v>4349</v>
      </c>
      <c r="E827" s="108" t="s">
        <v>4350</v>
      </c>
      <c r="F827" s="108" t="s">
        <v>4351</v>
      </c>
      <c r="G827" s="160" t="s">
        <v>161</v>
      </c>
      <c r="H827" s="109">
        <v>1</v>
      </c>
      <c r="I827" s="109">
        <v>1</v>
      </c>
      <c r="J827" s="109">
        <v>1</v>
      </c>
      <c r="K827" s="109">
        <v>3</v>
      </c>
      <c r="L827">
        <v>88734</v>
      </c>
      <c r="M827">
        <v>88734</v>
      </c>
      <c r="N827">
        <v>507650</v>
      </c>
      <c r="O827">
        <v>507650</v>
      </c>
      <c r="P827">
        <v>1026828</v>
      </c>
      <c r="Q827">
        <v>532292.99</v>
      </c>
      <c r="R827">
        <v>0</v>
      </c>
      <c r="S827">
        <v>0</v>
      </c>
      <c r="T827">
        <v>79808</v>
      </c>
      <c r="U827">
        <v>0</v>
      </c>
      <c r="V827">
        <v>57006</v>
      </c>
      <c r="W827">
        <v>0</v>
      </c>
      <c r="X827">
        <v>11401</v>
      </c>
      <c r="Y827">
        <v>0</v>
      </c>
      <c r="Z827">
        <v>11401</v>
      </c>
      <c r="AA827">
        <v>0</v>
      </c>
      <c r="AB827">
        <v>0</v>
      </c>
      <c r="AC827">
        <v>0</v>
      </c>
      <c r="AD827">
        <v>43</v>
      </c>
      <c r="AE827">
        <v>46</v>
      </c>
      <c r="AF827">
        <v>46</v>
      </c>
      <c r="AG827">
        <v>47</v>
      </c>
      <c r="AH827">
        <v>65</v>
      </c>
      <c r="AI827">
        <v>66</v>
      </c>
      <c r="AJ827">
        <v>205365.6</v>
      </c>
      <c r="AK827">
        <v>44104.44</v>
      </c>
      <c r="AL827" s="206"/>
    </row>
    <row r="828" spans="2:38" s="1" customFormat="1" x14ac:dyDescent="0.25">
      <c r="B828" s="167"/>
      <c r="C828" s="157" t="s">
        <v>158</v>
      </c>
      <c r="D828" s="108"/>
      <c r="E828" s="108" t="s">
        <v>2045</v>
      </c>
      <c r="F828" s="108"/>
      <c r="G828" s="167"/>
      <c r="H828" s="168">
        <v>667</v>
      </c>
      <c r="I828" s="168">
        <v>667</v>
      </c>
      <c r="J828" s="168">
        <v>820</v>
      </c>
      <c r="K828" s="168">
        <v>2154</v>
      </c>
      <c r="M828"/>
      <c r="N828"/>
      <c r="O828"/>
      <c r="P828"/>
      <c r="Q828"/>
      <c r="R828"/>
      <c r="S828"/>
      <c r="T828"/>
      <c r="U828"/>
      <c r="V828"/>
      <c r="W828"/>
      <c r="X828"/>
      <c r="Y828"/>
      <c r="Z828"/>
      <c r="AA828"/>
      <c r="AB828"/>
      <c r="AC828"/>
      <c r="AD828"/>
      <c r="AE828"/>
      <c r="AF828"/>
      <c r="AG828"/>
      <c r="AH828"/>
      <c r="AI828"/>
    </row>
  </sheetData>
  <sheetProtection selectLockedCells="1"/>
  <autoFilter ref="B4:AL828" xr:uid="{D19BD8A1-88B2-4FD8-82C1-BFDE9DD63DF4}"/>
  <sortState xmlns:xlrd2="http://schemas.microsoft.com/office/spreadsheetml/2017/richdata2" ref="B6:AK827">
    <sortCondition ref="B6:B827"/>
  </sortState>
  <mergeCells count="1">
    <mergeCell ref="H3:K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8986B8-9F3A-4B72-9ADC-E4D18763277B}"/>
</file>

<file path=customXml/itemProps2.xml><?xml version="1.0" encoding="utf-8"?>
<ds:datastoreItem xmlns:ds="http://schemas.openxmlformats.org/officeDocument/2006/customXml" ds:itemID="{AEDC1991-B264-4708-864C-0EF3815A4C18}"/>
</file>

<file path=customXml/itemProps3.xml><?xml version="1.0" encoding="utf-8"?>
<ds:datastoreItem xmlns:ds="http://schemas.openxmlformats.org/officeDocument/2006/customXml" ds:itemID="{0660C227-44B6-4673-9978-8B7AA57690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LEA Report Page</vt:lpstr>
      <vt:lpstr>PIMS Input Page</vt:lpstr>
      <vt:lpstr>LEA Grant Counts</vt:lpstr>
      <vt:lpstr>'LEA Report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ESSER Reporting Collection for PIMS-Reporting LEAs</dc:title>
  <dc:creator>Rodrigues, Ken</dc:creator>
  <cp:lastModifiedBy>McCann, Ashley</cp:lastModifiedBy>
  <cp:lastPrinted>2023-09-07T14:43:14Z</cp:lastPrinted>
  <dcterms:created xsi:type="dcterms:W3CDTF">2022-01-30T22:16:41Z</dcterms:created>
  <dcterms:modified xsi:type="dcterms:W3CDTF">2024-02-13T20:28:37Z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