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IMS\!Collections\ESSER\2022-23 Reporting\"/>
    </mc:Choice>
  </mc:AlternateContent>
  <xr:revisionPtr revIDLastSave="0" documentId="13_ncr:1_{383C1EDD-7008-4931-9CF6-1641593A325A}" xr6:coauthVersionLast="47" xr6:coauthVersionMax="47" xr10:uidLastSave="{00000000-0000-0000-0000-000000000000}"/>
  <workbookProtection workbookAlgorithmName="SHA-512" workbookHashValue="KA1lmq1wZVBrfoJkV8IasYnJV8HQJosipsED3qlqQXDjXYxd0EkUcoVo8xgnzmiAOn25FzOdC9V5VDbVW34GQg==" workbookSaltValue="B1OQj9zxaZ5meRMeQWWO6g==" workbookSpinCount="100000" lockStructure="1"/>
  <bookViews>
    <workbookView xWindow="-120" yWindow="480" windowWidth="29040" windowHeight="15840" xr2:uid="{1CAC8C6F-4BA2-4820-BCE0-AB2078705070}"/>
  </bookViews>
  <sheets>
    <sheet name="Instructions" sheetId="15" r:id="rId1"/>
    <sheet name="Non-LEAs" sheetId="11" r:id="rId2"/>
    <sheet name="RETURN TO PDE" sheetId="14" r:id="rId3"/>
    <sheet name="Non_LEAs" sheetId="12" state="hidden" r:id="rId4"/>
  </sheets>
  <definedNames>
    <definedName name="_xlnm._FilterDatabase" localSheetId="3" hidden="1">Non_LEAs!$A$2:$U$2</definedName>
    <definedName name="_xlnm._FilterDatabase" localSheetId="1" hidden="1">'Non-LEAs'!$B$7:$AD$51</definedName>
    <definedName name="Non_LEA_Name">Non_LEAs!$B$3:$B$183</definedName>
    <definedName name="_xlnm.Print_Area" localSheetId="1">'Non-LEAs'!$C$3:$K$51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" i="14" l="1"/>
  <c r="F2" i="14"/>
  <c r="R2" i="14" l="1"/>
  <c r="K43" i="11"/>
  <c r="H12" i="11" l="1"/>
  <c r="K11" i="11"/>
  <c r="AD2" i="14"/>
  <c r="K10" i="11"/>
  <c r="G2" i="14"/>
  <c r="AC2" i="14"/>
  <c r="AB2" i="14"/>
  <c r="AA2" i="14"/>
  <c r="Z2" i="14"/>
  <c r="Y2" i="14"/>
  <c r="W2" i="14"/>
  <c r="V2" i="14"/>
  <c r="U2" i="14"/>
  <c r="T2" i="14"/>
  <c r="Q2" i="14"/>
  <c r="P2" i="14"/>
  <c r="O2" i="14"/>
  <c r="N2" i="14"/>
  <c r="J2" i="14"/>
  <c r="M2" i="14" s="1"/>
  <c r="H2" i="14"/>
  <c r="L2" i="14" s="1"/>
  <c r="E2" i="14"/>
  <c r="A2" i="14"/>
  <c r="D2" i="14"/>
  <c r="J60" i="11" l="1"/>
  <c r="I57" i="11"/>
  <c r="J59" i="11"/>
  <c r="I56" i="11"/>
  <c r="I58" i="11"/>
  <c r="J58" i="11"/>
  <c r="I55" i="11"/>
  <c r="I59" i="11"/>
  <c r="J57" i="11"/>
  <c r="J56" i="11"/>
  <c r="J55" i="11"/>
  <c r="J22" i="11"/>
  <c r="J23" i="11" s="1"/>
  <c r="J42" i="11"/>
  <c r="X2" i="14"/>
  <c r="K2" i="14"/>
  <c r="S2" i="14"/>
  <c r="I2" i="14"/>
  <c r="B2" i="14"/>
  <c r="K27" i="11"/>
  <c r="C2" i="14"/>
  <c r="K51" i="11"/>
  <c r="K33" i="11"/>
  <c r="K31" i="11"/>
  <c r="K23" i="11"/>
</calcChain>
</file>

<file path=xl/sharedStrings.xml><?xml version="1.0" encoding="utf-8"?>
<sst xmlns="http://schemas.openxmlformats.org/spreadsheetml/2006/main" count="1046" uniqueCount="598">
  <si>
    <t>a.  Addressing Physical Health and Safety</t>
  </si>
  <si>
    <t>b.  Meeting Students’ Academic, Social, Emotional, and Other Needs (Excluding Mental Health Supports)</t>
  </si>
  <si>
    <t>c.  Mental Health Supports for Students and Staff</t>
  </si>
  <si>
    <t>d.  Operational Continuity and Other Uses</t>
  </si>
  <si>
    <t>e.  Not Yet Planned for Specific Use</t>
  </si>
  <si>
    <t>Conducted by : U.S. Department of Education</t>
  </si>
  <si>
    <t>Approved: OMB No.1810-0749</t>
  </si>
  <si>
    <t>Reporting Period:</t>
  </si>
  <si>
    <t>2020-2021</t>
  </si>
  <si>
    <t>2021-2022</t>
  </si>
  <si>
    <t>2022-2023</t>
  </si>
  <si>
    <t>2023-2024</t>
  </si>
  <si>
    <t>2024-2025</t>
  </si>
  <si>
    <t>2025-2026</t>
  </si>
  <si>
    <t>2026-2027</t>
  </si>
  <si>
    <t>2027-2028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</si>
  <si>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 Full-time equivalent (FTE) positions as of September 30, 2018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</si>
  <si>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 Full-time equivalent (FTE) positions as of September 30, 2019</t>
    </r>
  </si>
  <si>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 Full-time equivalent (FTE) positions as of March 13, 2020</t>
    </r>
  </si>
  <si>
    <r>
      <rPr>
        <b/>
        <sz val="11"/>
        <color theme="1"/>
        <rFont val="Calibri"/>
        <family val="2"/>
        <scheme val="minor"/>
      </rPr>
      <t xml:space="preserve">4. </t>
    </r>
    <r>
      <rPr>
        <sz val="11"/>
        <color theme="1"/>
        <rFont val="Calibri"/>
        <family val="2"/>
        <scheme val="minor"/>
      </rPr>
      <t xml:space="preserve"> Full-time equivalent (FTE) positions on September 30, 2020</t>
    </r>
  </si>
  <si>
    <t>*Subgrantees will provide the FTE information for September 30 of the most current year in each annual performance report.</t>
  </si>
  <si>
    <t>1.1  Non-LEA Information</t>
  </si>
  <si>
    <t>2.1a  (2.6d) ARP ESSER SEA Reserve Awards to Non-LEAs</t>
  </si>
  <si>
    <t>2.1b  (2.6e) ARP ESSER SEA Reserve Awards to Non-LEAs - Other Use</t>
  </si>
  <si>
    <r>
      <t xml:space="preserve">     </t>
    </r>
    <r>
      <rPr>
        <b/>
        <sz val="11"/>
        <color theme="1"/>
        <rFont val="Calibri"/>
        <family val="2"/>
        <scheme val="minor"/>
      </rPr>
      <t>Total</t>
    </r>
  </si>
  <si>
    <t>Non-LEA ARP ESSER Funding  Status Report</t>
  </si>
  <si>
    <t>d.  Other SEA Reserve Award</t>
  </si>
  <si>
    <r>
      <t xml:space="preserve">2.  </t>
    </r>
    <r>
      <rPr>
        <sz val="11"/>
        <color rgb="FF000000"/>
        <rFont val="Calibri"/>
        <family val="2"/>
        <scheme val="minor"/>
      </rPr>
      <t>Total amount expended by the non-LEA from the ARP ESSER SEA Reserve - Other:  (</t>
    </r>
    <r>
      <rPr>
        <sz val="11"/>
        <color rgb="FF3333FF"/>
        <rFont val="Calibri"/>
        <family val="2"/>
        <scheme val="minor"/>
      </rPr>
      <t>2.1a2d Above)</t>
    </r>
  </si>
  <si>
    <r>
      <t xml:space="preserve">3.  </t>
    </r>
    <r>
      <rPr>
        <sz val="11"/>
        <color theme="1"/>
        <rFont val="Calibri"/>
        <family val="2"/>
        <scheme val="minor"/>
      </rPr>
      <t xml:space="preserve">Uses of ARP ESSER SEA Reserve funds: </t>
    </r>
    <r>
      <rPr>
        <b/>
        <sz val="11"/>
        <color theme="1"/>
        <rFont val="Calibri"/>
        <family val="2"/>
        <scheme val="minor"/>
      </rPr>
      <t xml:space="preserve"> (Select Y or N for Each)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</si>
  <si>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 Total Amount Reserved by the Non-LEA From the ARP ESSER SEA Reserve -Other:  </t>
    </r>
    <r>
      <rPr>
        <sz val="11"/>
        <color rgb="FF3333FF"/>
        <rFont val="Calibri"/>
        <family val="2"/>
        <scheme val="minor"/>
      </rPr>
      <t>(2.1a1d Above)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</si>
  <si>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 Total Amount Expended From ARP SEA Reserve Fund:</t>
    </r>
  </si>
  <si>
    <t>2.1c  (2.6f) Planned Uses of Remaining ARP ESSER SEA Reserve Awards - Other Use</t>
  </si>
  <si>
    <t xml:space="preserve">     Percentage of Remaining Funds Planned for:</t>
  </si>
  <si>
    <t>ARP ESSER Allocations for Educational Programs for Neglected, Delinquent, and At-Risk Youth</t>
  </si>
  <si>
    <t>AUN</t>
  </si>
  <si>
    <t>County</t>
  </si>
  <si>
    <t>Institution Name</t>
  </si>
  <si>
    <t xml:space="preserve">ARP ESSER Allocation </t>
  </si>
  <si>
    <t>308118532</t>
  </si>
  <si>
    <t>Cambria</t>
  </si>
  <si>
    <t>Appalachian Youth Service - Kathys House</t>
  </si>
  <si>
    <t>300061280</t>
  </si>
  <si>
    <t>Berks</t>
  </si>
  <si>
    <t>Bethany Home Inc.</t>
  </si>
  <si>
    <t>306460471</t>
  </si>
  <si>
    <t>Montgomery</t>
  </si>
  <si>
    <t>Carson Valley Children's Aid - Chestnut Street</t>
  </si>
  <si>
    <t>379469658</t>
  </si>
  <si>
    <t>Carson Valley Children's Aid - Hemlock Street Community Home</t>
  </si>
  <si>
    <t>323465193</t>
  </si>
  <si>
    <t>Carson Valley Children's Aid - Residential</t>
  </si>
  <si>
    <t>310146051</t>
  </si>
  <si>
    <t>Centre</t>
  </si>
  <si>
    <t>Centre County Youth Service Bureau - Stormbreak Girls Group</t>
  </si>
  <si>
    <t>326514262</t>
  </si>
  <si>
    <t>Philadelphia</t>
  </si>
  <si>
    <t>ChildFirst Logan Group Home</t>
  </si>
  <si>
    <t>320481247</t>
  </si>
  <si>
    <t>Northampton</t>
  </si>
  <si>
    <t>ChildFirst Services Tenacity House</t>
  </si>
  <si>
    <t>321138284</t>
  </si>
  <si>
    <t>Carbon</t>
  </si>
  <si>
    <t>ChildFirst Services Williams House</t>
  </si>
  <si>
    <t>314068351</t>
  </si>
  <si>
    <t>ChildFirst Services, Inc. - Dolly Christian</t>
  </si>
  <si>
    <t>319642380</t>
  </si>
  <si>
    <t>Wayne</t>
  </si>
  <si>
    <t>ChildFirst Services, Inc. - Doris Clark</t>
  </si>
  <si>
    <t>323464896</t>
  </si>
  <si>
    <t>ChildFirst Services, Inc. - Empowerment</t>
  </si>
  <si>
    <t>326516822</t>
  </si>
  <si>
    <t>ChildFirst Services, Inc. - Genesis House</t>
  </si>
  <si>
    <t>323462141</t>
  </si>
  <si>
    <t>ChildFirst Services, Inc. - Glenn Clark House</t>
  </si>
  <si>
    <t>319645237</t>
  </si>
  <si>
    <t>ChildFirst Services, Inc. - Heritage</t>
  </si>
  <si>
    <t>319641671</t>
  </si>
  <si>
    <t>ChildFirst Services, Inc. - Integrity House</t>
  </si>
  <si>
    <t>300461030</t>
  </si>
  <si>
    <t>ChildFirst Services, Inc. - Meridian</t>
  </si>
  <si>
    <t>323468130</t>
  </si>
  <si>
    <t>ChildFirst Services, Inc. - Pinnacle</t>
  </si>
  <si>
    <t>320480236</t>
  </si>
  <si>
    <t>ChildFirst Services, Inc. - Progress House</t>
  </si>
  <si>
    <t>319643949</t>
  </si>
  <si>
    <t>ChildFirst Services, Inc. - Renaissance House</t>
  </si>
  <si>
    <t>319644444</t>
  </si>
  <si>
    <t>ChildFirst Services, Inc. - Summit House</t>
  </si>
  <si>
    <t>314063935</t>
  </si>
  <si>
    <t>ChildFirst Services, Inc. - Tracy L. Hood</t>
  </si>
  <si>
    <t>314063679</t>
  </si>
  <si>
    <t>ChildFirst Services, Inc. - Unity House</t>
  </si>
  <si>
    <t>320486808</t>
  </si>
  <si>
    <t>ChildFirst Services, Inc. - Victory</t>
  </si>
  <si>
    <t>300230270</t>
  </si>
  <si>
    <t>Delaware</t>
  </si>
  <si>
    <t>ChildFirst Thornbury Group Home</t>
  </si>
  <si>
    <t>300563050</t>
  </si>
  <si>
    <t>Somerset</t>
  </si>
  <si>
    <t>Childrens Aid Home Programs</t>
  </si>
  <si>
    <t>340429458</t>
  </si>
  <si>
    <t>McKean</t>
  </si>
  <si>
    <t>Childrens Center for Treatment and Education East Main Group</t>
  </si>
  <si>
    <t>380427151</t>
  </si>
  <si>
    <t>Childrens Center for Treatment and Education - Lorana Group</t>
  </si>
  <si>
    <t>317082618</t>
  </si>
  <si>
    <t>Bradford</t>
  </si>
  <si>
    <t>Childrens Center for Treatment and Education - Ulster</t>
  </si>
  <si>
    <t>305625800</t>
  </si>
  <si>
    <t>Warren</t>
  </si>
  <si>
    <t>Childrens Center for Treatment and Education - Warren</t>
  </si>
  <si>
    <t>314062944</t>
  </si>
  <si>
    <t>Children's Home of Easton</t>
  </si>
  <si>
    <t>320483492</t>
  </si>
  <si>
    <t>Children's Home of Easton - Easton</t>
  </si>
  <si>
    <t>312670003</t>
  </si>
  <si>
    <t>York</t>
  </si>
  <si>
    <t>Childrens Home Of York - Girl's Shelter</t>
  </si>
  <si>
    <t>300671000</t>
  </si>
  <si>
    <t>Childrens Home of York [George Street]</t>
  </si>
  <si>
    <t>300061540</t>
  </si>
  <si>
    <t>CHOR Youth and Family Services Inc</t>
  </si>
  <si>
    <t>322092501</t>
  </si>
  <si>
    <t>Bucks</t>
  </si>
  <si>
    <t>Christs Home Inc. - Centennial</t>
  </si>
  <si>
    <t>313365946</t>
  </si>
  <si>
    <t>Lancaster</t>
  </si>
  <si>
    <t>Christs Home Inc. - Pequea Valley</t>
  </si>
  <si>
    <t>304436367</t>
  </si>
  <si>
    <t>Mercer</t>
  </si>
  <si>
    <t>Crossroads Group Homes &amp; Services - Boys</t>
  </si>
  <si>
    <t>300430001</t>
  </si>
  <si>
    <t>Crossroads Home for Girls</t>
  </si>
  <si>
    <t>312288982</t>
  </si>
  <si>
    <t>Franklin</t>
  </si>
  <si>
    <t>Dr. and Mrs. Benjamin F. Myers Memorial Home</t>
  </si>
  <si>
    <t>391360644</t>
  </si>
  <si>
    <t>Families United Network, Inc. - Arborvale Manor</t>
  </si>
  <si>
    <t>317410003</t>
  </si>
  <si>
    <t>Lycoming</t>
  </si>
  <si>
    <t>Families United Network, Inc. [Ashler Manor]</t>
  </si>
  <si>
    <t>345678609</t>
  </si>
  <si>
    <t>Families United Network, Inc. - White Rose Manor</t>
  </si>
  <si>
    <t>302028040</t>
  </si>
  <si>
    <t>Allegheny</t>
  </si>
  <si>
    <t>Familylinks - McKeesport Shelter</t>
  </si>
  <si>
    <t>302022226</t>
  </si>
  <si>
    <t>Familylinks - Pathways To Independence</t>
  </si>
  <si>
    <t>303020736</t>
  </si>
  <si>
    <t>Familylinks, Inc. - ASIL</t>
  </si>
  <si>
    <t>303025537</t>
  </si>
  <si>
    <t>Familylinks, Inc. - Plum Shelter</t>
  </si>
  <si>
    <t>303021389</t>
  </si>
  <si>
    <t>Familylinks, Inc. - RESPOND - Respond Program</t>
  </si>
  <si>
    <t>303024022</t>
  </si>
  <si>
    <t>Familylinks, Inc. - Sylvan Shelter</t>
  </si>
  <si>
    <t>322091086</t>
  </si>
  <si>
    <t>Foundations Behavioral Health</t>
  </si>
  <si>
    <t>226511852</t>
  </si>
  <si>
    <t>Girard College</t>
  </si>
  <si>
    <t>303024523</t>
  </si>
  <si>
    <t>Girls Hope of Pittsburgh - Coraopolis Home</t>
  </si>
  <si>
    <t>212012853</t>
  </si>
  <si>
    <t>Adams</t>
  </si>
  <si>
    <t>Hoffman Homes, Inc.</t>
  </si>
  <si>
    <t>300393580</t>
  </si>
  <si>
    <t>Lehigh</t>
  </si>
  <si>
    <t>Kidspeace National Centers</t>
  </si>
  <si>
    <t>304103177</t>
  </si>
  <si>
    <t>Butler</t>
  </si>
  <si>
    <t>MHY Family Services Longmore Academy</t>
  </si>
  <si>
    <t>323463728</t>
  </si>
  <si>
    <t>Montgomery County Youth Center - Shelter</t>
  </si>
  <si>
    <t>305253395</t>
  </si>
  <si>
    <t>Erie</t>
  </si>
  <si>
    <t>Perseus House Inc - Brighter Horizons</t>
  </si>
  <si>
    <t>300256000</t>
  </si>
  <si>
    <t>Sarah A Reed Child Ctr</t>
  </si>
  <si>
    <t>326516454</t>
  </si>
  <si>
    <t>School House Lane</t>
  </si>
  <si>
    <t>300463940</t>
  </si>
  <si>
    <t>Silver Springs-M Luth S</t>
  </si>
  <si>
    <t>300237490</t>
  </si>
  <si>
    <t>St Edmonds Home</t>
  </si>
  <si>
    <t>322095565</t>
  </si>
  <si>
    <t>St Francis-St Joseph Homes for Children-Drexel</t>
  </si>
  <si>
    <t>322098504</t>
  </si>
  <si>
    <t>St Francis-St Joseph Homes for Children-McCarthy</t>
  </si>
  <si>
    <t>322098260</t>
  </si>
  <si>
    <t>St Francis-St Joseph Homes for Children-McGlade</t>
  </si>
  <si>
    <t>322098136</t>
  </si>
  <si>
    <t>St Francis-St Joseph Homes for Children-Morrell</t>
  </si>
  <si>
    <t>326510263</t>
  </si>
  <si>
    <t>St. Vincents Homes - St. Joseph Hall</t>
  </si>
  <si>
    <t>328032125</t>
  </si>
  <si>
    <t>Armstrong</t>
  </si>
  <si>
    <t>STRIDE Kittanning</t>
  </si>
  <si>
    <t>303028594</t>
  </si>
  <si>
    <t>The Bradley Center</t>
  </si>
  <si>
    <t>322096194</t>
  </si>
  <si>
    <t>The Warwick House</t>
  </si>
  <si>
    <t>300408510</t>
  </si>
  <si>
    <t>Luzerne</t>
  </si>
  <si>
    <t>United Childrens Homes Inc</t>
  </si>
  <si>
    <t>315211920</t>
  </si>
  <si>
    <t>Cumberland</t>
  </si>
  <si>
    <t>United Methodist Home for Children Residential Care, Inc.</t>
  </si>
  <si>
    <t>307650631</t>
  </si>
  <si>
    <t>Westmoreland</t>
  </si>
  <si>
    <t>Westmoreland County Youth Shelter</t>
  </si>
  <si>
    <t>300098500</t>
  </si>
  <si>
    <t>Woods Services</t>
  </si>
  <si>
    <t>300679410</t>
  </si>
  <si>
    <t>York Co Youth Dev Center</t>
  </si>
  <si>
    <t>326515877</t>
  </si>
  <si>
    <t>Youth Service, Inc. - Youth Emergency Shelter</t>
  </si>
  <si>
    <t>314063918</t>
  </si>
  <si>
    <t>Abraxas Academy</t>
  </si>
  <si>
    <t>Abraxas Leadership Development Program</t>
  </si>
  <si>
    <t>Abraxas Youth Center</t>
  </si>
  <si>
    <t>312011181</t>
  </si>
  <si>
    <t>Adams County Adult Correctional Complex</t>
  </si>
  <si>
    <t>308119458</t>
  </si>
  <si>
    <t>Adelphoi - Manor Enhanced</t>
  </si>
  <si>
    <t>308112490</t>
  </si>
  <si>
    <t>Adelphoi - Manor Secure</t>
  </si>
  <si>
    <t>Fayette</t>
  </si>
  <si>
    <t>Adelphoi Village - Alliance House</t>
  </si>
  <si>
    <t>Adelphoi Village - Benet</t>
  </si>
  <si>
    <t>Adelphoi Village - Middle Creek Secure Sexual Offender</t>
  </si>
  <si>
    <t>Adelphoi Village - SIL Hilltop</t>
  </si>
  <si>
    <t>307655648</t>
  </si>
  <si>
    <t>Adelphoi Village - SIL Saxman</t>
  </si>
  <si>
    <t>Adelphoi Village Anchor House</t>
  </si>
  <si>
    <t>Adelphoi Village Colony Home</t>
  </si>
  <si>
    <t>Adelphoi Village Greystone</t>
  </si>
  <si>
    <t>Adelphoi Village Judge Charles E. Marker House</t>
  </si>
  <si>
    <t>Adelphoi Village LaSaQuik Residential Treatment</t>
  </si>
  <si>
    <t>307657623</t>
  </si>
  <si>
    <t>Adelphoi Village Loyalhanna House</t>
  </si>
  <si>
    <t>Adelphoi Village Margaret Home</t>
  </si>
  <si>
    <t>Adelphoi Village Middle Creek Female</t>
  </si>
  <si>
    <t>Adelphoi Village Middle Creek Male</t>
  </si>
  <si>
    <t>Adelphoi Village Monastery Run</t>
  </si>
  <si>
    <t>Adelphoi Village Raphael House</t>
  </si>
  <si>
    <t>Adelphoi Village Susans Place</t>
  </si>
  <si>
    <t>Adelphoi Village Sweeney Home</t>
  </si>
  <si>
    <t>Adelphoi Village Vincent Home</t>
  </si>
  <si>
    <t>Blair</t>
  </si>
  <si>
    <t>Adelphoi Village Williams Home</t>
  </si>
  <si>
    <t>Allegheny County Jail</t>
  </si>
  <si>
    <t>302023332</t>
  </si>
  <si>
    <t>Alternative Living Solutions SIL - #446300</t>
  </si>
  <si>
    <t>Alternative Living Solutions - Broad Street Apartments #441000</t>
  </si>
  <si>
    <t>Alternative Living Solutions - Broad Street Apartments #444600</t>
  </si>
  <si>
    <t>Alternative Living Solutions - Broad Street Apartments #444610</t>
  </si>
  <si>
    <t>Alternative Living Solutions - Georges Station 915 #442110</t>
  </si>
  <si>
    <t>307650447</t>
  </si>
  <si>
    <t xml:space="preserve">Alternative Living Solutions - Georges Station Apartments 917A </t>
  </si>
  <si>
    <t>Alternative Living Solutions - Georges Station Apartments 917B</t>
  </si>
  <si>
    <t>Alternative Living Solutions - Twin Run Apartment #443960</t>
  </si>
  <si>
    <t>Crawford</t>
  </si>
  <si>
    <t>Bethesda Childrens Home</t>
  </si>
  <si>
    <t>Bethesda Childrens Home - Morris Road Group Home</t>
  </si>
  <si>
    <t>Bethesda Childrens Home - Walnut Corners Group Home</t>
  </si>
  <si>
    <t>Bridge School</t>
  </si>
  <si>
    <t xml:space="preserve">Bucks County Youth Center </t>
  </si>
  <si>
    <t>Bucks County Youth Center - Residential Service Unit</t>
  </si>
  <si>
    <t>Central Counties Youth Center</t>
  </si>
  <si>
    <t>Chester</t>
  </si>
  <si>
    <t>Chester County Prison</t>
  </si>
  <si>
    <t>Chester County Youth Center</t>
  </si>
  <si>
    <t>Clear Vision Residential Treatment Services, Inc.</t>
  </si>
  <si>
    <t>322095441</t>
  </si>
  <si>
    <t>Community Service Foundation - Old New Road</t>
  </si>
  <si>
    <t>322097104</t>
  </si>
  <si>
    <t>Community Service Foundation - Ross Drive</t>
  </si>
  <si>
    <t>322094309</t>
  </si>
  <si>
    <t>Community Service Foundation - Woodside Avenue</t>
  </si>
  <si>
    <t>CONCERN - Treatment Unit for Boys - Coatesville Campus</t>
  </si>
  <si>
    <t>Forest</t>
  </si>
  <si>
    <t>Cornell Abraxas I - Arlene Lissner High School</t>
  </si>
  <si>
    <t>Cove PREP</t>
  </si>
  <si>
    <t>Dauphin</t>
  </si>
  <si>
    <t>Dauphin County Prison</t>
  </si>
  <si>
    <t>Delaware County Juvenile Detention Center</t>
  </si>
  <si>
    <t>Diakon WIlderness Center</t>
  </si>
  <si>
    <t>330495900</t>
  </si>
  <si>
    <t>Northumberland</t>
  </si>
  <si>
    <t>Diversified Treatment Alternative Centers, Cottages at DTAC</t>
  </si>
  <si>
    <t>Union</t>
  </si>
  <si>
    <t>Diversified Treatment Alternatives</t>
  </si>
  <si>
    <t>Montour</t>
  </si>
  <si>
    <t>Diversified Treatment Alternatives - Montour Learning Center</t>
  </si>
  <si>
    <t>Drug and Alcohol Rehabilitation Services Inc. (DARS 1)</t>
  </si>
  <si>
    <t>Drug and Alcohol Rehabilitation Services Inc. (DARS 2)</t>
  </si>
  <si>
    <t>Edison Court Inc Easton Manor</t>
  </si>
  <si>
    <t>Edmund L Thomas Adolescent Center</t>
  </si>
  <si>
    <t>Erie County Prison</t>
  </si>
  <si>
    <t>George Junior Republic in PA - Grove City</t>
  </si>
  <si>
    <t>Harborcreek Youth Services Main</t>
  </si>
  <si>
    <t>Herbert A Schaffner Youth Center</t>
  </si>
  <si>
    <t>Hermitage House Youth Services</t>
  </si>
  <si>
    <t>Hermitage House Youth Services 2</t>
  </si>
  <si>
    <t>Keystone Adolescent Center - Keystone Education Center</t>
  </si>
  <si>
    <t>Keystone Adolescent Center - Keystone Shelter Care</t>
  </si>
  <si>
    <t>Keystone Adolescent Center - Transitional Living - Female</t>
  </si>
  <si>
    <t>Keystone Adolescent Center - Transitional Living - Male</t>
  </si>
  <si>
    <t>378436395</t>
  </si>
  <si>
    <t>Keystone Residential Center</t>
  </si>
  <si>
    <t>Lackawanna</t>
  </si>
  <si>
    <t>Lackawanna County Prison</t>
  </si>
  <si>
    <t>313366405</t>
  </si>
  <si>
    <t>Lancaster County Prison</t>
  </si>
  <si>
    <t>Lancaster County Youth Intervention Center</t>
  </si>
  <si>
    <t>306275058</t>
  </si>
  <si>
    <t>Lighthouse Island Academy</t>
  </si>
  <si>
    <t>Mathom House</t>
  </si>
  <si>
    <t>Montgomery County Youth Center - Detention</t>
  </si>
  <si>
    <t>303020003</t>
  </si>
  <si>
    <t>New Outlook Academy</t>
  </si>
  <si>
    <t>Northampton County Juvenile Justice Center - Detention</t>
  </si>
  <si>
    <t>Northampton County Juvenile Justice Center - Girls Program</t>
  </si>
  <si>
    <t>Northampton County Juvenile Justice Center - Residential</t>
  </si>
  <si>
    <t>Northampton County Juvenile Justice Center - Specialized</t>
  </si>
  <si>
    <t>300656550</t>
  </si>
  <si>
    <t>Outside in School Inc</t>
  </si>
  <si>
    <t>Outside In School of Experiential Education, Inc.</t>
  </si>
  <si>
    <t>Venango</t>
  </si>
  <si>
    <t>Pathways Adolescent Center</t>
  </si>
  <si>
    <t>Perseus House Inc - Andromeda House Intensive Treatment Unit</t>
  </si>
  <si>
    <t>Perseus House Inc - Andromeda House Residential Treatment Facility</t>
  </si>
  <si>
    <t>Elk</t>
  </si>
  <si>
    <t>Perseus House Inc - Collaborative Intensive Community Treatment Program</t>
  </si>
  <si>
    <t>Perseus House Inc - Enhanced RTF</t>
  </si>
  <si>
    <t>305259773</t>
  </si>
  <si>
    <t>Perseus House Inc - Girls Enhanced RTF</t>
  </si>
  <si>
    <t>Perseus House Inc - Male RTF</t>
  </si>
  <si>
    <t>Perseus House Inc - Perseus House - Boys ITP</t>
  </si>
  <si>
    <t>Perseus House Inc - Shelter</t>
  </si>
  <si>
    <t>Philadelphia Prison Pennypack House</t>
  </si>
  <si>
    <t>Shuman Juvenile Detention Center</t>
  </si>
  <si>
    <t>Summit Academy</t>
  </si>
  <si>
    <t>The Meadows Psychiatric Center/UCBH</t>
  </si>
  <si>
    <t>Monroe</t>
  </si>
  <si>
    <t>Vision Quest - Blue Ridge Academy</t>
  </si>
  <si>
    <t>Ward Home - Wilkinsburg SIL</t>
  </si>
  <si>
    <t>Ward Home Swissvale</t>
  </si>
  <si>
    <t>Westmoreland County Regional Youth Services Center</t>
  </si>
  <si>
    <t>York County Prison</t>
  </si>
  <si>
    <t>Youth Study Center</t>
  </si>
  <si>
    <t>Total</t>
  </si>
  <si>
    <t xml:space="preserve"> </t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</si>
  <si>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 AUN </t>
    </r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</si>
  <si>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.  Reporting Period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</si>
  <si>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 Total Amount Awarded From ARP SEA Reserve Fund: </t>
    </r>
    <r>
      <rPr>
        <b/>
        <sz val="11"/>
        <color theme="1"/>
        <rFont val="Calibri"/>
        <family val="2"/>
        <scheme val="minor"/>
      </rPr>
      <t>(Total Should Agree with 1.1.3 Above)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</si>
  <si>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 Institution </t>
    </r>
  </si>
  <si>
    <t>Select Institution Name From the Drop-Down Menu</t>
  </si>
  <si>
    <t>000000000</t>
  </si>
  <si>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  ESSER Allocation</t>
    </r>
  </si>
  <si>
    <t>Institution</t>
  </si>
  <si>
    <t>2.1c2.e</t>
  </si>
  <si>
    <t>2.1c2.d</t>
  </si>
  <si>
    <t>2.1c2.c</t>
  </si>
  <si>
    <t>2.1c2.b</t>
  </si>
  <si>
    <t>2.1c2.a</t>
  </si>
  <si>
    <t>2.1c1</t>
  </si>
  <si>
    <t>2.1b3.d</t>
  </si>
  <si>
    <t>2.1b3.c</t>
  </si>
  <si>
    <t>2.1b3.b</t>
  </si>
  <si>
    <t>2.1b3.a</t>
  </si>
  <si>
    <t>2.1b2</t>
  </si>
  <si>
    <t>2.1b1</t>
  </si>
  <si>
    <t>2.1a2TOTAL</t>
  </si>
  <si>
    <t>2.1a2.d</t>
  </si>
  <si>
    <t>2.1a1TOTAL</t>
  </si>
  <si>
    <t>2.1a1.d</t>
  </si>
  <si>
    <t>EMAIL</t>
  </si>
  <si>
    <t>PHONE</t>
  </si>
  <si>
    <t>POC</t>
  </si>
  <si>
    <t>REPORTING PERIOD</t>
  </si>
  <si>
    <t>ESSER ALLOCATION</t>
  </si>
  <si>
    <t>GENERAL INSTRUCTIONS</t>
  </si>
  <si>
    <r>
      <t>1. On the "</t>
    </r>
    <r>
      <rPr>
        <b/>
        <sz val="14"/>
        <color theme="1"/>
        <rFont val="Calibri"/>
        <family val="2"/>
        <scheme val="minor"/>
      </rPr>
      <t>Non-LEAs</t>
    </r>
    <r>
      <rPr>
        <sz val="14"/>
        <color theme="1"/>
        <rFont val="Calibri"/>
        <family val="2"/>
        <scheme val="minor"/>
      </rPr>
      <t>" tab:
     a. Select your Entity. 
     b. Select the appropriate school year.
     c. Fill in the remaining requested information.</t>
    </r>
  </si>
  <si>
    <t>3. After saving the file, send the completed file to: RA-EDARPESSER@pa.gov .</t>
  </si>
  <si>
    <t>ANNUAL REPORT</t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</si>
  <si>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 Full-time equivalent (FTE) positions on September 30, 2021</t>
    </r>
  </si>
  <si>
    <t>LEA AUN</t>
  </si>
  <si>
    <t>LEA</t>
  </si>
  <si>
    <t>124000000</t>
  </si>
  <si>
    <t>Chester County IU 24</t>
  </si>
  <si>
    <t>112000000</t>
  </si>
  <si>
    <t>Lincoln IU 12</t>
  </si>
  <si>
    <t>108111303</t>
  </si>
  <si>
    <t>Central Cambria SD</t>
  </si>
  <si>
    <t>107653040</t>
  </si>
  <si>
    <t>Dr Robert Ketterer CS Inc</t>
  </si>
  <si>
    <t>102000000</t>
  </si>
  <si>
    <t>Pittsburgh-Mt Oliver IU 2</t>
  </si>
  <si>
    <t>114061103</t>
  </si>
  <si>
    <t>Conrad Weiser Area SD</t>
  </si>
  <si>
    <t>123000000</t>
  </si>
  <si>
    <t>Montgomery County IU 23</t>
  </si>
  <si>
    <t>110000000</t>
  </si>
  <si>
    <t>Central IU 10</t>
  </si>
  <si>
    <t>108567703</t>
  </si>
  <si>
    <t>Somerset Area SD</t>
  </si>
  <si>
    <t>109420803</t>
  </si>
  <si>
    <t>Bradford Area SD</t>
  </si>
  <si>
    <t>117080503</t>
  </si>
  <si>
    <t>Athens Area SD</t>
  </si>
  <si>
    <t>105000000</t>
  </si>
  <si>
    <t>Northwest Tri - County IU 5</t>
  </si>
  <si>
    <t>120488603</t>
  </si>
  <si>
    <t>Wilson Area SD</t>
  </si>
  <si>
    <t>114067002</t>
  </si>
  <si>
    <t>Reading SD</t>
  </si>
  <si>
    <t>122000000</t>
  </si>
  <si>
    <t>Bucks County IU 22</t>
  </si>
  <si>
    <t>113365303</t>
  </si>
  <si>
    <t>Pequea Valley SD</t>
  </si>
  <si>
    <t>104000000</t>
  </si>
  <si>
    <t>Midwestern IU 4</t>
  </si>
  <si>
    <t>116000000</t>
  </si>
  <si>
    <t>Central Susquehanna IU 16</t>
  </si>
  <si>
    <t>112281302</t>
  </si>
  <si>
    <t>Chambersburg Area SD</t>
  </si>
  <si>
    <t>113365203</t>
  </si>
  <si>
    <t>Penn Manor SD</t>
  </si>
  <si>
    <t>104432830</t>
  </si>
  <si>
    <t>Keystone Education Center CS</t>
  </si>
  <si>
    <t>121395103</t>
  </si>
  <si>
    <t>Parkland SD</t>
  </si>
  <si>
    <t>113364002</t>
  </si>
  <si>
    <t>Lancaster SD</t>
  </si>
  <si>
    <t>106000000</t>
  </si>
  <si>
    <t>Riverview IU 6</t>
  </si>
  <si>
    <t>123465602</t>
  </si>
  <si>
    <t>Norristown Area SD</t>
  </si>
  <si>
    <t>105250001</t>
  </si>
  <si>
    <t>Perseus House CS of Excellence</t>
  </si>
  <si>
    <t>105257602</t>
  </si>
  <si>
    <t>Millcreek Township SD</t>
  </si>
  <si>
    <t>123461602</t>
  </si>
  <si>
    <t>Colonial SD</t>
  </si>
  <si>
    <t>125237603</t>
  </si>
  <si>
    <t>Radnor Township SD</t>
  </si>
  <si>
    <t>128030852</t>
  </si>
  <si>
    <t>Armstrong SD</t>
  </si>
  <si>
    <t>118403302</t>
  </si>
  <si>
    <t>Hazleton Area SD</t>
  </si>
  <si>
    <t>115219002</t>
  </si>
  <si>
    <t>West Shore SD</t>
  </si>
  <si>
    <t>117000000</t>
  </si>
  <si>
    <t>BLaST IU 17</t>
  </si>
  <si>
    <t>105204703</t>
  </si>
  <si>
    <t>PENNCREST SD</t>
  </si>
  <si>
    <t>101000000</t>
  </si>
  <si>
    <t>Intermediate Unit 1</t>
  </si>
  <si>
    <t>110141103</t>
  </si>
  <si>
    <t>Bellefonte Area SD</t>
  </si>
  <si>
    <t>124151902</t>
  </si>
  <si>
    <t>Coatesville Area SD</t>
  </si>
  <si>
    <t>107651603</t>
  </si>
  <si>
    <t>Derry Area SD</t>
  </si>
  <si>
    <t>115221402</t>
  </si>
  <si>
    <t>Central Dauphin SD</t>
  </si>
  <si>
    <t>125000000</t>
  </si>
  <si>
    <t>Delaware County IU 25</t>
  </si>
  <si>
    <t>115000000</t>
  </si>
  <si>
    <t>Capital Area IU 15</t>
  </si>
  <si>
    <t>113000000</t>
  </si>
  <si>
    <t>Lancaster-Lebanon IU 13</t>
  </si>
  <si>
    <t>104432903</t>
  </si>
  <si>
    <t>Grove City Area SD</t>
  </si>
  <si>
    <t>119357402</t>
  </si>
  <si>
    <t>Scranton SD</t>
  </si>
  <si>
    <t>120000000</t>
  </si>
  <si>
    <t>Colonial IU 20</t>
  </si>
  <si>
    <t>106616203</t>
  </si>
  <si>
    <t>Oil City Area SD</t>
  </si>
  <si>
    <t>126515001</t>
  </si>
  <si>
    <t>Philadelphia City SD</t>
  </si>
  <si>
    <t>121135503</t>
  </si>
  <si>
    <t>Lehighton Area SD</t>
  </si>
  <si>
    <t>LEA Associated:</t>
  </si>
  <si>
    <t>Prev Rept</t>
  </si>
  <si>
    <t>AWARD</t>
  </si>
  <si>
    <t>OTHER</t>
  </si>
  <si>
    <t>312283332</t>
  </si>
  <si>
    <t>312289333</t>
  </si>
  <si>
    <t>301260180</t>
  </si>
  <si>
    <t>307659623</t>
  </si>
  <si>
    <t>371656408</t>
  </si>
  <si>
    <t>307647164</t>
  </si>
  <si>
    <t>300260060</t>
  </si>
  <si>
    <t>307653464</t>
  </si>
  <si>
    <t>308565270</t>
  </si>
  <si>
    <t>311659598</t>
  </si>
  <si>
    <t>317415838</t>
  </si>
  <si>
    <t>300650430</t>
  </si>
  <si>
    <t>307652675</t>
  </si>
  <si>
    <t>307658597</t>
  </si>
  <si>
    <t>307654971</t>
  </si>
  <si>
    <t>300650450</t>
  </si>
  <si>
    <t>307651069</t>
  </si>
  <si>
    <t>311654242</t>
  </si>
  <si>
    <t>307651850</t>
  </si>
  <si>
    <t>308078406</t>
  </si>
  <si>
    <t>302028847</t>
  </si>
  <si>
    <t>388659244</t>
  </si>
  <si>
    <t>361658746</t>
  </si>
  <si>
    <t>361657799</t>
  </si>
  <si>
    <t>310659618</t>
  </si>
  <si>
    <t>374653842</t>
  </si>
  <si>
    <t>374650677</t>
  </si>
  <si>
    <t>305205435</t>
  </si>
  <si>
    <t>305205343</t>
  </si>
  <si>
    <t>305206440</t>
  </si>
  <si>
    <t>300512140</t>
  </si>
  <si>
    <t>322096406</t>
  </si>
  <si>
    <t>322095102</t>
  </si>
  <si>
    <t>300140730</t>
  </si>
  <si>
    <t>324154844</t>
  </si>
  <si>
    <t>316156642</t>
  </si>
  <si>
    <t>317412414</t>
  </si>
  <si>
    <t>324159732</t>
  </si>
  <si>
    <t>306277046</t>
  </si>
  <si>
    <t>307650559</t>
  </si>
  <si>
    <t>315227330</t>
  </si>
  <si>
    <t>325237414</t>
  </si>
  <si>
    <t>315213051</t>
  </si>
  <si>
    <t>300600850</t>
  </si>
  <si>
    <t>316496359</t>
  </si>
  <si>
    <t>313361933</t>
  </si>
  <si>
    <t>313360845</t>
  </si>
  <si>
    <t>322093621</t>
  </si>
  <si>
    <t>305250002</t>
  </si>
  <si>
    <t>305251074</t>
  </si>
  <si>
    <t>304434580</t>
  </si>
  <si>
    <t>305259193</t>
  </si>
  <si>
    <t>315222356</t>
  </si>
  <si>
    <t>300253250</t>
  </si>
  <si>
    <t>305200000</t>
  </si>
  <si>
    <t>304434255</t>
  </si>
  <si>
    <t>307434171</t>
  </si>
  <si>
    <t>304438798</t>
  </si>
  <si>
    <t>304432083</t>
  </si>
  <si>
    <t>319351694</t>
  </si>
  <si>
    <t>213360552</t>
  </si>
  <si>
    <t>322093480</t>
  </si>
  <si>
    <t>323455715</t>
  </si>
  <si>
    <t>320480775</t>
  </si>
  <si>
    <t>320483681</t>
  </si>
  <si>
    <t>320480340</t>
  </si>
  <si>
    <t>320480245</t>
  </si>
  <si>
    <t>307659914</t>
  </si>
  <si>
    <t>306612032</t>
  </si>
  <si>
    <t>305251214</t>
  </si>
  <si>
    <t>305253667</t>
  </si>
  <si>
    <t>305244664</t>
  </si>
  <si>
    <t>305253827</t>
  </si>
  <si>
    <t>305251832</t>
  </si>
  <si>
    <t>305259382</t>
  </si>
  <si>
    <t>305253494</t>
  </si>
  <si>
    <t>326510558</t>
  </si>
  <si>
    <t>302024077</t>
  </si>
  <si>
    <t>300106290</t>
  </si>
  <si>
    <t>339141046</t>
  </si>
  <si>
    <t>320452888</t>
  </si>
  <si>
    <t>303024846</t>
  </si>
  <si>
    <t>303021546</t>
  </si>
  <si>
    <t>307654850</t>
  </si>
  <si>
    <t>349674793</t>
  </si>
  <si>
    <t>326518966</t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</si>
  <si>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 Planned Uses of Remaining ARP ESSER SEA Reserve - Other  </t>
    </r>
    <r>
      <rPr>
        <sz val="11"/>
        <color rgb="FFFF0000"/>
        <rFont val="Calibri"/>
        <family val="2"/>
        <scheme val="minor"/>
      </rPr>
      <t>(Must Equal 100% if remaining funds)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</si>
  <si>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 Total ARP ESSER SEA Reserve Expenditures in Prior Reporing Periods: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</si>
  <si>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 Remaining ARP ESSER SEA Reserve Funds - Other Use </t>
    </r>
    <r>
      <rPr>
        <sz val="11"/>
        <color rgb="FF3333FF"/>
        <rFont val="Calibri"/>
        <family val="2"/>
        <scheme val="minor"/>
      </rPr>
      <t xml:space="preserve"> (Pre-Calculated Based on 2.1a1d - 2.1a2d - 2.1c1)</t>
    </r>
  </si>
  <si>
    <t>EXPENDED</t>
  </si>
  <si>
    <t>PRIOR PERIODS</t>
  </si>
  <si>
    <t>fte</t>
  </si>
  <si>
    <t>2.1c3</t>
  </si>
  <si>
    <r>
      <t xml:space="preserve">3.1  (5.a) Provide the number of full-time equivalent (FTE) positions for the listed reporting dates.
</t>
    </r>
    <r>
      <rPr>
        <i/>
        <sz val="11"/>
        <color theme="1"/>
        <rFont val="Calibri"/>
        <family val="2"/>
        <scheme val="minor"/>
      </rPr>
      <t xml:space="preserve">       Number of FTE positions includes all staff regardless of whether the position is funded by Federal, State, local, or other funds; and equals the sum of the number of full-time positions plus the full-time equivalent of the number of part-time positions.)</t>
    </r>
  </si>
  <si>
    <t>v4.1</t>
  </si>
  <si>
    <t>July 1 2022-June 30 2023</t>
  </si>
  <si>
    <r>
      <t xml:space="preserve">2. Save the completed Excel file on your computer in the format </t>
    </r>
    <r>
      <rPr>
        <b/>
        <sz val="14"/>
        <color theme="1"/>
        <rFont val="Calibri"/>
        <family val="2"/>
        <scheme val="minor"/>
      </rPr>
      <t>AUN_ESSER_SYSY.xlsx</t>
    </r>
    <r>
      <rPr>
        <sz val="14"/>
        <color theme="1"/>
        <rFont val="Calibri"/>
        <family val="2"/>
        <scheme val="minor"/>
      </rPr>
      <t xml:space="preserve">.
         Example: </t>
    </r>
    <r>
      <rPr>
        <b/>
        <sz val="14"/>
        <color theme="1"/>
        <rFont val="Calibri"/>
        <family val="2"/>
        <scheme val="minor"/>
      </rPr>
      <t>123456789_ESSER_2223.xlsx</t>
    </r>
  </si>
  <si>
    <t>Year 4 Annual Report</t>
  </si>
  <si>
    <t>No ESSER Funds</t>
  </si>
  <si>
    <t>Closed</t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</si>
  <si>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 Full-time equivalent (FTE) positions on September 30, 2022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</si>
  <si>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 Full-time equivalent (FTE) positions on September 30, 2023*</t>
    </r>
  </si>
  <si>
    <t>21-22 Report</t>
  </si>
  <si>
    <t>20-21 Report</t>
  </si>
  <si>
    <t>2021-22</t>
  </si>
  <si>
    <t>2020-21</t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</si>
  <si>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 Point of Contact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</si>
  <si>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 Phone</t>
    </r>
  </si>
  <si>
    <r>
      <rPr>
        <b/>
        <sz val="11"/>
        <color theme="1"/>
        <rFont val="Calibri"/>
        <family val="2"/>
        <scheme val="minor"/>
      </rPr>
      <t xml:space="preserve">   7.</t>
    </r>
    <r>
      <rPr>
        <sz val="11"/>
        <color theme="1"/>
        <rFont val="Calibri"/>
        <family val="2"/>
        <scheme val="minor"/>
      </rPr>
      <t xml:space="preserve">  Email Address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</si>
</sst>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[&lt;=9999999]###\-####;\(###\)\ ###\-####"/>
    <numFmt numFmtId="165" formatCode="0.0%"/>
    <numFmt numFmtId="166" formatCode="&quot;$&quot;#,##0"/>
    <numFmt numFmtId="167" formatCode="mm/dd/yy;@"/>
    <numFmt numFmtId="168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FF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Franklin Gothic Medium"/>
      <family val="2"/>
    </font>
    <font>
      <sz val="11"/>
      <color theme="1"/>
      <name val="Franklin Gothic Medium"/>
      <family val="2"/>
    </font>
    <font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auto="1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0" xfId="0" applyAlignment="1">
      <alignment horizontal="right" indent="1"/>
    </xf>
    <xf numFmtId="0" fontId="0" fillId="0" borderId="5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49" fontId="0" fillId="0" borderId="6" xfId="0" applyNumberFormat="1" applyBorder="1"/>
    <xf numFmtId="0" fontId="0" fillId="0" borderId="4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49" fontId="0" fillId="0" borderId="4" xfId="0" applyNumberFormat="1" applyBorder="1" applyAlignment="1">
      <alignment horizontal="left" vertical="center" indent="1"/>
    </xf>
    <xf numFmtId="49" fontId="0" fillId="0" borderId="4" xfId="0" applyNumberFormat="1" applyBorder="1"/>
    <xf numFmtId="0" fontId="0" fillId="0" borderId="0" xfId="0" applyAlignment="1">
      <alignment horizontal="left" indent="1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right" indent="1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right" indent="1"/>
    </xf>
    <xf numFmtId="0" fontId="0" fillId="0" borderId="23" xfId="0" applyBorder="1" applyAlignment="1">
      <alignment horizontal="right" indent="1"/>
    </xf>
    <xf numFmtId="8" fontId="0" fillId="4" borderId="22" xfId="0" applyNumberFormat="1" applyFill="1" applyBorder="1" applyAlignment="1">
      <alignment horizontal="right" indent="1"/>
    </xf>
    <xf numFmtId="0" fontId="0" fillId="2" borderId="23" xfId="0" applyFill="1" applyBorder="1" applyAlignment="1">
      <alignment horizontal="right" indent="1"/>
    </xf>
    <xf numFmtId="49" fontId="0" fillId="0" borderId="19" xfId="0" applyNumberFormat="1" applyBorder="1" applyAlignment="1">
      <alignment horizontal="left" vertical="center" indent="4"/>
    </xf>
    <xf numFmtId="49" fontId="0" fillId="0" borderId="21" xfId="0" applyNumberFormat="1" applyBorder="1" applyAlignment="1">
      <alignment horizontal="left" vertical="center" indent="4"/>
    </xf>
    <xf numFmtId="0" fontId="2" fillId="0" borderId="29" xfId="0" applyFont="1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30" xfId="0" applyBorder="1"/>
    <xf numFmtId="0" fontId="0" fillId="0" borderId="31" xfId="0" applyBorder="1" applyAlignment="1">
      <alignment horizontal="right" indent="1"/>
    </xf>
    <xf numFmtId="0" fontId="0" fillId="3" borderId="22" xfId="0" applyFill="1" applyBorder="1" applyAlignment="1" applyProtection="1">
      <alignment horizontal="center" vertical="center"/>
      <protection locked="0"/>
    </xf>
    <xf numFmtId="165" fontId="0" fillId="3" borderId="22" xfId="0" applyNumberFormat="1" applyFill="1" applyBorder="1" applyAlignment="1" applyProtection="1">
      <alignment horizontal="right" indent="1"/>
      <protection locked="0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27" xfId="0" applyBorder="1"/>
    <xf numFmtId="0" fontId="0" fillId="0" borderId="28" xfId="0" applyBorder="1" applyAlignment="1">
      <alignment horizontal="right" indent="1"/>
    </xf>
    <xf numFmtId="0" fontId="0" fillId="0" borderId="29" xfId="0" applyBorder="1" applyAlignment="1">
      <alignment horizontal="left" vertical="center" indent="1"/>
    </xf>
    <xf numFmtId="49" fontId="0" fillId="0" borderId="24" xfId="0" applyNumberFormat="1" applyBorder="1" applyAlignment="1">
      <alignment horizontal="left" vertical="center" indent="4"/>
    </xf>
    <xf numFmtId="49" fontId="0" fillId="0" borderId="2" xfId="0" applyNumberFormat="1" applyBorder="1" applyAlignment="1">
      <alignment horizontal="left" vertical="center" indent="1"/>
    </xf>
    <xf numFmtId="49" fontId="0" fillId="0" borderId="2" xfId="0" applyNumberFormat="1" applyBorder="1"/>
    <xf numFmtId="49" fontId="6" fillId="0" borderId="2" xfId="1" applyNumberFormat="1" applyFill="1" applyBorder="1" applyAlignment="1" applyProtection="1">
      <alignment horizontal="left" indent="1"/>
      <protection locked="0"/>
    </xf>
    <xf numFmtId="0" fontId="0" fillId="0" borderId="21" xfId="0" applyBorder="1" applyAlignment="1">
      <alignment horizontal="left" indent="4"/>
    </xf>
    <xf numFmtId="0" fontId="0" fillId="0" borderId="5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4"/>
    </xf>
    <xf numFmtId="0" fontId="0" fillId="0" borderId="19" xfId="0" applyBorder="1" applyAlignment="1">
      <alignment horizontal="left" vertical="center" indent="6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 indent="1"/>
    </xf>
    <xf numFmtId="0" fontId="0" fillId="6" borderId="9" xfId="0" applyFill="1" applyBorder="1" applyAlignment="1">
      <alignment horizontal="left" vertical="center" indent="1"/>
    </xf>
    <xf numFmtId="0" fontId="0" fillId="6" borderId="9" xfId="0" applyFill="1" applyBorder="1"/>
    <xf numFmtId="0" fontId="0" fillId="6" borderId="10" xfId="0" applyFill="1" applyBorder="1" applyAlignment="1">
      <alignment horizontal="right" indent="1"/>
    </xf>
    <xf numFmtId="0" fontId="2" fillId="6" borderId="9" xfId="0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8" fontId="0" fillId="3" borderId="22" xfId="0" applyNumberFormat="1" applyFill="1" applyBorder="1" applyAlignment="1" applyProtection="1">
      <alignment horizontal="right" indent="1"/>
      <protection locked="0"/>
    </xf>
    <xf numFmtId="0" fontId="0" fillId="0" borderId="21" xfId="0" applyBorder="1" applyAlignment="1">
      <alignment horizontal="left" vertical="center" indent="4"/>
    </xf>
    <xf numFmtId="0" fontId="0" fillId="0" borderId="21" xfId="0" applyBorder="1" applyAlignment="1">
      <alignment horizontal="left" vertical="center" indent="7"/>
    </xf>
    <xf numFmtId="0" fontId="0" fillId="0" borderId="21" xfId="0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0" xfId="0" applyFill="1"/>
    <xf numFmtId="0" fontId="0" fillId="2" borderId="15" xfId="0" applyFill="1" applyBorder="1" applyAlignment="1">
      <alignment horizontal="right" indent="1"/>
    </xf>
    <xf numFmtId="0" fontId="2" fillId="2" borderId="5" xfId="0" applyFont="1" applyFill="1" applyBorder="1" applyAlignment="1">
      <alignment horizontal="left" vertical="center" indent="1"/>
    </xf>
    <xf numFmtId="0" fontId="0" fillId="2" borderId="5" xfId="0" applyFill="1" applyBorder="1"/>
    <xf numFmtId="0" fontId="3" fillId="0" borderId="21" xfId="0" applyFont="1" applyBorder="1" applyAlignment="1">
      <alignment horizontal="left" vertical="center" indent="4"/>
    </xf>
    <xf numFmtId="0" fontId="2" fillId="2" borderId="21" xfId="0" applyFont="1" applyFill="1" applyBorder="1" applyAlignment="1">
      <alignment horizontal="left" vertical="center" indent="4"/>
    </xf>
    <xf numFmtId="0" fontId="5" fillId="0" borderId="21" xfId="0" applyFont="1" applyBorder="1" applyAlignment="1">
      <alignment horizontal="left" indent="7"/>
    </xf>
    <xf numFmtId="38" fontId="0" fillId="3" borderId="22" xfId="0" applyNumberFormat="1" applyFill="1" applyBorder="1" applyAlignment="1" applyProtection="1">
      <alignment horizontal="right" indent="1"/>
      <protection locked="0"/>
    </xf>
    <xf numFmtId="0" fontId="2" fillId="6" borderId="10" xfId="0" applyFont="1" applyFill="1" applyBorder="1" applyAlignment="1">
      <alignment horizontal="right" indent="1"/>
    </xf>
    <xf numFmtId="165" fontId="0" fillId="4" borderId="22" xfId="0" applyNumberFormat="1" applyFill="1" applyBorder="1" applyAlignment="1">
      <alignment horizontal="right" indent="1"/>
    </xf>
    <xf numFmtId="49" fontId="0" fillId="0" borderId="25" xfId="0" applyNumberFormat="1" applyBorder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6" fontId="10" fillId="0" borderId="0" xfId="0" applyNumberFormat="1" applyFont="1"/>
    <xf numFmtId="167" fontId="9" fillId="0" borderId="0" xfId="0" applyNumberFormat="1" applyFont="1"/>
    <xf numFmtId="0" fontId="9" fillId="0" borderId="32" xfId="0" applyFont="1" applyBorder="1"/>
    <xf numFmtId="0" fontId="9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166" fontId="10" fillId="0" borderId="32" xfId="0" applyNumberFormat="1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166" fontId="10" fillId="0" borderId="3" xfId="0" applyNumberFormat="1" applyFont="1" applyBorder="1"/>
    <xf numFmtId="0" fontId="0" fillId="4" borderId="20" xfId="0" applyFill="1" applyBorder="1" applyAlignment="1">
      <alignment horizontal="center" vertical="center"/>
    </xf>
    <xf numFmtId="49" fontId="0" fillId="0" borderId="21" xfId="0" applyNumberFormat="1" applyBorder="1" applyAlignment="1">
      <alignment horizontal="left" vertical="center" indent="3"/>
    </xf>
    <xf numFmtId="0" fontId="10" fillId="0" borderId="32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1" fillId="0" borderId="32" xfId="0" applyFont="1" applyBorder="1"/>
    <xf numFmtId="0" fontId="10" fillId="5" borderId="1" xfId="0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/>
    </xf>
    <xf numFmtId="6" fontId="0" fillId="4" borderId="20" xfId="0" applyNumberFormat="1" applyFill="1" applyBorder="1" applyAlignment="1">
      <alignment horizontal="center" vertical="center"/>
    </xf>
    <xf numFmtId="49" fontId="0" fillId="0" borderId="0" xfId="0" applyNumberFormat="1"/>
    <xf numFmtId="168" fontId="0" fillId="0" borderId="0" xfId="0" applyNumberFormat="1"/>
    <xf numFmtId="8" fontId="0" fillId="0" borderId="0" xfId="0" applyNumberFormat="1"/>
    <xf numFmtId="38" fontId="0" fillId="0" borderId="0" xfId="0" applyNumberFormat="1"/>
    <xf numFmtId="164" fontId="0" fillId="0" borderId="0" xfId="0" applyNumberFormat="1"/>
    <xf numFmtId="0" fontId="13" fillId="0" borderId="10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49" fontId="0" fillId="0" borderId="19" xfId="0" applyNumberFormat="1" applyBorder="1" applyAlignment="1">
      <alignment horizontal="right" vertical="center" indent="4"/>
    </xf>
    <xf numFmtId="0" fontId="1" fillId="0" borderId="5" xfId="0" applyFont="1" applyBorder="1"/>
    <xf numFmtId="0" fontId="1" fillId="0" borderId="0" xfId="0" applyFont="1"/>
    <xf numFmtId="0" fontId="15" fillId="0" borderId="5" xfId="0" applyFont="1" applyBorder="1"/>
    <xf numFmtId="15" fontId="9" fillId="0" borderId="0" xfId="0" applyNumberFormat="1" applyFont="1"/>
    <xf numFmtId="0" fontId="1" fillId="8" borderId="2" xfId="0" applyFont="1" applyFill="1" applyBorder="1"/>
    <xf numFmtId="0" fontId="7" fillId="7" borderId="11" xfId="0" applyFont="1" applyFill="1" applyBorder="1" applyAlignment="1">
      <alignment horizontal="center"/>
    </xf>
    <xf numFmtId="0" fontId="0" fillId="0" borderId="13" xfId="0" applyBorder="1"/>
    <xf numFmtId="0" fontId="12" fillId="7" borderId="14" xfId="0" applyFont="1" applyFill="1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2" fillId="6" borderId="8" xfId="0" applyFont="1" applyFill="1" applyBorder="1" applyAlignment="1">
      <alignment horizontal="left" vertical="top" wrapText="1" indent="1"/>
    </xf>
    <xf numFmtId="0" fontId="2" fillId="6" borderId="9" xfId="0" applyFont="1" applyFill="1" applyBorder="1" applyAlignment="1">
      <alignment horizontal="left" vertical="top" wrapText="1" indent="1"/>
    </xf>
    <xf numFmtId="49" fontId="6" fillId="3" borderId="7" xfId="1" applyNumberFormat="1" applyFill="1" applyBorder="1" applyAlignment="1" applyProtection="1">
      <alignment horizontal="left" indent="1"/>
      <protection locked="0"/>
    </xf>
    <xf numFmtId="49" fontId="0" fillId="3" borderId="23" xfId="0" applyNumberFormat="1" applyFill="1" applyBorder="1" applyAlignment="1" applyProtection="1">
      <alignment horizontal="left" indent="1"/>
      <protection locked="0"/>
    </xf>
    <xf numFmtId="0" fontId="0" fillId="0" borderId="0" xfId="0" applyAlignment="1">
      <alignment horizontal="center"/>
    </xf>
    <xf numFmtId="0" fontId="7" fillId="5" borderId="14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3" borderId="23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left" indent="1"/>
      <protection locked="0"/>
    </xf>
    <xf numFmtId="164" fontId="0" fillId="3" borderId="23" xfId="0" applyNumberFormat="1" applyFill="1" applyBorder="1" applyAlignment="1" applyProtection="1">
      <alignment horizontal="left" indent="1"/>
      <protection locked="0"/>
    </xf>
    <xf numFmtId="0" fontId="0" fillId="3" borderId="7" xfId="0" applyFill="1" applyBorder="1" applyAlignment="1" applyProtection="1">
      <alignment horizontal="left" vertical="center" indent="2"/>
      <protection locked="0"/>
    </xf>
    <xf numFmtId="0" fontId="0" fillId="3" borderId="5" xfId="0" applyFill="1" applyBorder="1" applyAlignment="1" applyProtection="1">
      <alignment horizontal="left" vertical="center" indent="2"/>
      <protection locked="0"/>
    </xf>
    <xf numFmtId="0" fontId="0" fillId="3" borderId="23" xfId="0" applyFill="1" applyBorder="1" applyAlignment="1" applyProtection="1">
      <alignment horizontal="left" vertical="center" indent="2"/>
      <protection locked="0"/>
    </xf>
    <xf numFmtId="0" fontId="0" fillId="0" borderId="5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AA280-455D-4C02-9EF4-7BD1C6D782F8}">
  <dimension ref="A1:B13"/>
  <sheetViews>
    <sheetView tabSelected="1" workbookViewId="0">
      <selection activeCell="A12" sqref="A12"/>
    </sheetView>
  </sheetViews>
  <sheetFormatPr defaultRowHeight="15" x14ac:dyDescent="0.25"/>
  <cols>
    <col min="1" max="1" width="50.28515625" customWidth="1"/>
    <col min="2" max="2" width="49.42578125" customWidth="1"/>
    <col min="3" max="3" width="40.42578125" customWidth="1"/>
  </cols>
  <sheetData>
    <row r="1" spans="1:2" ht="18.75" x14ac:dyDescent="0.3">
      <c r="A1" s="110" t="s">
        <v>382</v>
      </c>
      <c r="B1" s="111"/>
    </row>
    <row r="2" spans="1:2" ht="84" customHeight="1" x14ac:dyDescent="0.25">
      <c r="A2" s="112" t="s">
        <v>383</v>
      </c>
      <c r="B2" s="113"/>
    </row>
    <row r="3" spans="1:2" ht="51" customHeight="1" x14ac:dyDescent="0.25">
      <c r="A3" s="112" t="s">
        <v>585</v>
      </c>
      <c r="B3" s="114"/>
    </row>
    <row r="4" spans="1:2" x14ac:dyDescent="0.25">
      <c r="A4" s="112" t="s">
        <v>384</v>
      </c>
      <c r="B4" s="114"/>
    </row>
    <row r="5" spans="1:2" x14ac:dyDescent="0.25">
      <c r="A5" s="115"/>
      <c r="B5" s="114"/>
    </row>
    <row r="6" spans="1:2" x14ac:dyDescent="0.25">
      <c r="A6" s="115"/>
      <c r="B6" s="114"/>
    </row>
    <row r="7" spans="1:2" x14ac:dyDescent="0.25">
      <c r="A7" s="115"/>
      <c r="B7" s="114"/>
    </row>
    <row r="8" spans="1:2" ht="15.75" thickBot="1" x14ac:dyDescent="0.3">
      <c r="A8" s="116"/>
      <c r="B8" s="117"/>
    </row>
    <row r="9" spans="1:2" ht="15.75" thickBot="1" x14ac:dyDescent="0.3"/>
    <row r="10" spans="1:2" ht="16.5" thickBot="1" x14ac:dyDescent="0.3">
      <c r="A10" s="101" t="s">
        <v>385</v>
      </c>
      <c r="B10" s="101" t="s">
        <v>380</v>
      </c>
    </row>
    <row r="11" spans="1:2" ht="16.5" thickBot="1" x14ac:dyDescent="0.3">
      <c r="A11" s="102" t="s">
        <v>586</v>
      </c>
      <c r="B11" s="102" t="s">
        <v>584</v>
      </c>
    </row>
    <row r="13" spans="1:2" ht="15.75" x14ac:dyDescent="0.25">
      <c r="A13" s="103"/>
    </row>
  </sheetData>
  <sheetProtection algorithmName="SHA-512" hashValue="/V+q7Wm3DrocyL8XY9XuvUQ9X3r2VTCPI+M5ZiD1KHZjoRstHx6wVwSQ7kjn4RrSu6gFYLyRfYYxT+lPTEjzdQ==" saltValue="rOZ3G+zRALOlpiyqpUzq7g==" spinCount="100000" sheet="1" objects="1" scenarios="1"/>
  <mergeCells count="4">
    <mergeCell ref="A1:B1"/>
    <mergeCell ref="A2:B2"/>
    <mergeCell ref="A3:B3"/>
    <mergeCell ref="A4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91260-C75F-47EA-BA6B-5B9B9C045895}">
  <sheetPr>
    <tabColor theme="4" tint="0.79998168889431442"/>
    <pageSetUpPr fitToPage="1"/>
  </sheetPr>
  <dimension ref="A2:AD92"/>
  <sheetViews>
    <sheetView zoomScaleNormal="100" workbookViewId="0">
      <pane ySplit="6" topLeftCell="A7" activePane="bottomLeft" state="frozen"/>
      <selection pane="bottomLeft" activeCell="H9" sqref="H9:K9"/>
    </sheetView>
  </sheetViews>
  <sheetFormatPr defaultRowHeight="15" x14ac:dyDescent="0.25"/>
  <cols>
    <col min="2" max="2" width="0" style="4" hidden="1" customWidth="1"/>
    <col min="3" max="3" width="88.7109375" style="8" customWidth="1"/>
    <col min="4" max="7" width="2.7109375" style="8" customWidth="1"/>
    <col min="8" max="8" width="18.7109375" style="8" customWidth="1"/>
    <col min="9" max="10" width="18.7109375" customWidth="1"/>
    <col min="11" max="11" width="19.28515625" style="6" customWidth="1"/>
    <col min="12" max="12" width="9.140625" customWidth="1"/>
    <col min="13" max="15" width="9.28515625" customWidth="1"/>
    <col min="16" max="16" width="13" customWidth="1"/>
    <col min="17" max="17" width="10.28515625" customWidth="1"/>
    <col min="18" max="18" width="9.85546875" customWidth="1"/>
    <col min="19" max="19" width="10.140625" customWidth="1"/>
    <col min="20" max="20" width="9.28515625" customWidth="1"/>
    <col min="22" max="22" width="9.140625" customWidth="1"/>
    <col min="23" max="23" width="14" customWidth="1"/>
    <col min="24" max="24" width="14.7109375" customWidth="1"/>
    <col min="25" max="25" width="16" customWidth="1"/>
  </cols>
  <sheetData>
    <row r="2" spans="2:30" s="4" customFormat="1" x14ac:dyDescent="0.25"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2:30" ht="15.75" thickBot="1" x14ac:dyDescent="0.3">
      <c r="C3" s="8" t="s">
        <v>5</v>
      </c>
      <c r="J3" s="122" t="s">
        <v>6</v>
      </c>
      <c r="K3" s="122"/>
    </row>
    <row r="4" spans="2:30" x14ac:dyDescent="0.25">
      <c r="C4" s="44"/>
      <c r="D4" s="45"/>
      <c r="E4" s="45"/>
      <c r="F4" s="45"/>
      <c r="G4" s="45"/>
      <c r="H4" s="45"/>
      <c r="I4" s="45"/>
      <c r="J4" s="45"/>
      <c r="K4" s="46"/>
    </row>
    <row r="5" spans="2:30" ht="18.75" x14ac:dyDescent="0.25">
      <c r="C5" s="123" t="s">
        <v>25</v>
      </c>
      <c r="D5" s="124"/>
      <c r="E5" s="124"/>
      <c r="F5" s="124"/>
      <c r="G5" s="124"/>
      <c r="H5" s="124"/>
      <c r="I5" s="124"/>
      <c r="J5" s="124"/>
      <c r="K5" s="125"/>
    </row>
    <row r="6" spans="2:30" ht="15.75" thickBot="1" x14ac:dyDescent="0.3">
      <c r="C6" s="47"/>
      <c r="D6" s="48"/>
      <c r="E6" s="48"/>
      <c r="F6" s="48"/>
      <c r="G6" s="48"/>
      <c r="H6" s="48"/>
      <c r="I6" s="48"/>
      <c r="J6" s="48"/>
      <c r="K6" s="49" t="s">
        <v>583</v>
      </c>
    </row>
    <row r="7" spans="2:30" ht="15.75" thickBot="1" x14ac:dyDescent="0.3">
      <c r="B7" s="4">
        <v>1</v>
      </c>
      <c r="C7" s="50" t="s">
        <v>21</v>
      </c>
      <c r="D7" s="51"/>
      <c r="E7" s="51"/>
      <c r="F7" s="51"/>
      <c r="G7" s="51"/>
      <c r="H7" s="51"/>
      <c r="I7" s="52"/>
      <c r="J7" s="52"/>
      <c r="K7" s="53"/>
    </row>
    <row r="8" spans="2:30" x14ac:dyDescent="0.25">
      <c r="B8" s="4">
        <v>2</v>
      </c>
      <c r="C8" s="25"/>
      <c r="D8" s="26"/>
      <c r="E8" s="26"/>
      <c r="F8" s="26"/>
      <c r="G8" s="26"/>
      <c r="H8" s="26"/>
      <c r="I8" s="27"/>
      <c r="J8" s="27"/>
      <c r="K8" s="28"/>
    </row>
    <row r="9" spans="2:30" x14ac:dyDescent="0.25">
      <c r="C9" s="23" t="s">
        <v>356</v>
      </c>
      <c r="D9" s="11"/>
      <c r="E9" s="11"/>
      <c r="F9" s="11"/>
      <c r="G9" s="11"/>
      <c r="H9" s="130" t="s">
        <v>357</v>
      </c>
      <c r="I9" s="131"/>
      <c r="J9" s="131"/>
      <c r="K9" s="132"/>
      <c r="L9" t="s">
        <v>352</v>
      </c>
    </row>
    <row r="10" spans="2:30" x14ac:dyDescent="0.25">
      <c r="B10" s="4">
        <v>3</v>
      </c>
      <c r="C10" s="23" t="s">
        <v>353</v>
      </c>
      <c r="D10" s="13"/>
      <c r="E10" s="13"/>
      <c r="F10" s="13"/>
      <c r="G10" s="13"/>
      <c r="H10" s="13"/>
      <c r="I10" s="14"/>
      <c r="J10" s="14"/>
      <c r="K10" s="87" t="str">
        <f>VLOOKUP(H9,Non_LEAs!$B$2:$G$300,2,FALSE)</f>
        <v>000000000</v>
      </c>
    </row>
    <row r="11" spans="2:30" x14ac:dyDescent="0.25">
      <c r="C11" s="23" t="s">
        <v>359</v>
      </c>
      <c r="D11" s="13"/>
      <c r="E11" s="13"/>
      <c r="F11" s="13"/>
      <c r="G11" s="13"/>
      <c r="H11" s="13"/>
      <c r="I11" s="14"/>
      <c r="J11" s="14"/>
      <c r="K11" s="95">
        <f>VLOOKUP(H9,Non_LEAs!$B$2:$G$300,6,FALSE)</f>
        <v>0</v>
      </c>
    </row>
    <row r="12" spans="2:30" x14ac:dyDescent="0.25">
      <c r="C12" s="104" t="s">
        <v>485</v>
      </c>
      <c r="D12" s="13"/>
      <c r="E12" s="13"/>
      <c r="F12" s="13"/>
      <c r="G12" s="13"/>
      <c r="H12" s="133" t="str">
        <f>CONCATENATE(VLOOKUP(H9,Non_LEAs!B:E,3,),": ",VLOOKUP(H9,Non_LEAs!B:E,4,))</f>
        <v xml:space="preserve">: </v>
      </c>
      <c r="I12" s="134"/>
      <c r="J12" s="135"/>
      <c r="K12" s="95"/>
    </row>
    <row r="13" spans="2:30" x14ac:dyDescent="0.25">
      <c r="C13" s="23"/>
      <c r="D13" s="13"/>
      <c r="E13" s="13"/>
      <c r="F13" s="13"/>
      <c r="G13" s="13"/>
      <c r="H13" s="13"/>
      <c r="I13" s="14"/>
      <c r="J13" s="14"/>
      <c r="K13" s="95"/>
    </row>
    <row r="14" spans="2:30" x14ac:dyDescent="0.25">
      <c r="B14" s="4">
        <v>4</v>
      </c>
      <c r="C14" s="23" t="s">
        <v>354</v>
      </c>
      <c r="D14" s="13"/>
      <c r="E14" s="13"/>
      <c r="F14" s="13"/>
      <c r="G14" s="13"/>
      <c r="H14" s="13"/>
      <c r="I14" s="14"/>
      <c r="J14" s="14"/>
      <c r="K14" s="95" t="s">
        <v>10</v>
      </c>
    </row>
    <row r="15" spans="2:30" x14ac:dyDescent="0.25">
      <c r="B15" s="4">
        <v>8</v>
      </c>
      <c r="C15" s="24" t="s">
        <v>595</v>
      </c>
      <c r="D15" s="9"/>
      <c r="E15" s="9"/>
      <c r="F15" s="9"/>
      <c r="G15" s="9"/>
      <c r="H15" s="9"/>
      <c r="I15" s="10"/>
      <c r="J15" s="126"/>
      <c r="K15" s="127"/>
    </row>
    <row r="16" spans="2:30" x14ac:dyDescent="0.25">
      <c r="B16" s="4">
        <v>9</v>
      </c>
      <c r="C16" s="24" t="s">
        <v>596</v>
      </c>
      <c r="D16" s="9"/>
      <c r="E16" s="9"/>
      <c r="F16" s="9"/>
      <c r="G16" s="9"/>
      <c r="H16" s="9"/>
      <c r="I16" s="10"/>
      <c r="J16" s="128"/>
      <c r="K16" s="129"/>
    </row>
    <row r="17" spans="2:11" x14ac:dyDescent="0.25">
      <c r="B17" s="4">
        <v>10</v>
      </c>
      <c r="C17" s="88" t="s">
        <v>597</v>
      </c>
      <c r="D17" s="9"/>
      <c r="E17" s="9"/>
      <c r="F17" s="9"/>
      <c r="G17" s="9"/>
      <c r="H17" s="9"/>
      <c r="I17" s="10"/>
      <c r="J17" s="120"/>
      <c r="K17" s="121"/>
    </row>
    <row r="18" spans="2:11" ht="15.75" thickBot="1" x14ac:dyDescent="0.3">
      <c r="B18" s="4">
        <v>11</v>
      </c>
      <c r="C18" s="36"/>
      <c r="D18" s="37"/>
      <c r="E18" s="37"/>
      <c r="F18" s="37"/>
      <c r="G18" s="37"/>
      <c r="H18" s="37"/>
      <c r="I18" s="38"/>
      <c r="J18" s="39"/>
      <c r="K18" s="73"/>
    </row>
    <row r="19" spans="2:11" ht="15.75" thickBot="1" x14ac:dyDescent="0.3">
      <c r="B19" s="4">
        <v>12</v>
      </c>
      <c r="C19" s="50" t="s">
        <v>22</v>
      </c>
      <c r="D19" s="54"/>
      <c r="E19" s="54"/>
      <c r="F19" s="54"/>
      <c r="G19" s="54"/>
      <c r="H19" s="54"/>
      <c r="I19" s="52"/>
      <c r="J19" s="52"/>
      <c r="K19" s="53"/>
    </row>
    <row r="20" spans="2:11" x14ac:dyDescent="0.25">
      <c r="B20" s="4">
        <v>13</v>
      </c>
      <c r="C20" s="55"/>
      <c r="D20" s="56"/>
      <c r="E20" s="56"/>
      <c r="F20" s="56"/>
      <c r="G20" s="56"/>
      <c r="H20" s="56"/>
      <c r="K20" s="19"/>
    </row>
    <row r="21" spans="2:11" x14ac:dyDescent="0.25">
      <c r="B21" s="4">
        <v>14</v>
      </c>
      <c r="C21" s="58" t="s">
        <v>355</v>
      </c>
      <c r="D21" s="41"/>
      <c r="E21" s="41"/>
      <c r="F21" s="41"/>
      <c r="G21" s="41"/>
      <c r="H21" s="41"/>
      <c r="I21" s="5"/>
      <c r="J21" s="107" t="s">
        <v>486</v>
      </c>
      <c r="K21" s="20"/>
    </row>
    <row r="22" spans="2:11" x14ac:dyDescent="0.25">
      <c r="B22" s="4">
        <v>18</v>
      </c>
      <c r="C22" s="59" t="s">
        <v>26</v>
      </c>
      <c r="D22" s="41"/>
      <c r="E22" s="41"/>
      <c r="F22" s="41"/>
      <c r="G22" s="41"/>
      <c r="H22" s="41"/>
      <c r="I22" s="5"/>
      <c r="J22" s="105">
        <f>VLOOKUP($K$10,Non_LEAs!C:H,6,)</f>
        <v>0</v>
      </c>
      <c r="K22" s="57"/>
    </row>
    <row r="23" spans="2:11" x14ac:dyDescent="0.25">
      <c r="B23" s="4">
        <v>19</v>
      </c>
      <c r="C23" s="59" t="s">
        <v>24</v>
      </c>
      <c r="D23" s="41"/>
      <c r="E23" s="41"/>
      <c r="F23" s="41"/>
      <c r="G23" s="41"/>
      <c r="H23" s="41"/>
      <c r="I23" s="5"/>
      <c r="J23" s="105">
        <f>J22</f>
        <v>0</v>
      </c>
      <c r="K23" s="21">
        <f>SUM(K22:K22)</f>
        <v>0</v>
      </c>
    </row>
    <row r="24" spans="2:11" x14ac:dyDescent="0.25">
      <c r="B24" s="4">
        <v>20</v>
      </c>
      <c r="C24" s="60"/>
      <c r="D24" s="7"/>
      <c r="E24" s="7"/>
      <c r="F24" s="7"/>
      <c r="G24" s="7"/>
      <c r="H24" s="7"/>
      <c r="I24" s="5"/>
      <c r="J24" s="5"/>
      <c r="K24" s="20"/>
    </row>
    <row r="25" spans="2:11" x14ac:dyDescent="0.25">
      <c r="B25" s="4">
        <v>21</v>
      </c>
      <c r="C25" s="58" t="s">
        <v>30</v>
      </c>
      <c r="D25" s="7"/>
      <c r="E25" s="7"/>
      <c r="F25" s="7"/>
      <c r="G25" s="7"/>
      <c r="H25" s="7"/>
      <c r="I25" s="5"/>
      <c r="J25" s="5"/>
      <c r="K25" s="20"/>
    </row>
    <row r="26" spans="2:11" x14ac:dyDescent="0.25">
      <c r="B26" s="4">
        <v>25</v>
      </c>
      <c r="C26" s="59" t="s">
        <v>26</v>
      </c>
      <c r="D26" s="7"/>
      <c r="E26" s="7"/>
      <c r="F26" s="7"/>
      <c r="G26" s="7"/>
      <c r="H26" s="7"/>
      <c r="I26" s="5"/>
      <c r="J26" s="5"/>
      <c r="K26" s="57"/>
    </row>
    <row r="27" spans="2:11" x14ac:dyDescent="0.25">
      <c r="B27" s="4">
        <v>26</v>
      </c>
      <c r="C27" s="59" t="s">
        <v>24</v>
      </c>
      <c r="D27" s="7"/>
      <c r="E27" s="7"/>
      <c r="F27" s="7"/>
      <c r="G27" s="7"/>
      <c r="H27" s="7"/>
      <c r="I27" s="5"/>
      <c r="J27" s="5"/>
      <c r="K27" s="21">
        <f>SUM(K26:K26)</f>
        <v>0</v>
      </c>
    </row>
    <row r="28" spans="2:11" ht="15.75" thickBot="1" x14ac:dyDescent="0.3">
      <c r="B28" s="4">
        <v>27</v>
      </c>
      <c r="C28" s="18"/>
      <c r="D28" s="15"/>
      <c r="E28" s="15"/>
      <c r="F28" s="15"/>
      <c r="G28" s="15"/>
      <c r="H28" s="15"/>
      <c r="K28" s="19"/>
    </row>
    <row r="29" spans="2:11" ht="15.75" thickBot="1" x14ac:dyDescent="0.3">
      <c r="B29" s="4">
        <v>28</v>
      </c>
      <c r="C29" s="50" t="s">
        <v>23</v>
      </c>
      <c r="D29" s="54"/>
      <c r="E29" s="54"/>
      <c r="F29" s="54"/>
      <c r="G29" s="54"/>
      <c r="H29" s="54"/>
      <c r="I29" s="52"/>
      <c r="J29" s="52"/>
      <c r="K29" s="53"/>
    </row>
    <row r="30" spans="2:11" x14ac:dyDescent="0.25">
      <c r="B30" s="4">
        <v>29</v>
      </c>
      <c r="C30" s="61"/>
      <c r="D30" s="62"/>
      <c r="E30" s="62"/>
      <c r="F30" s="62"/>
      <c r="G30" s="62"/>
      <c r="H30" s="62"/>
      <c r="I30" s="63"/>
      <c r="J30" s="63"/>
      <c r="K30" s="64"/>
    </row>
    <row r="31" spans="2:11" x14ac:dyDescent="0.25">
      <c r="B31" s="4">
        <v>30</v>
      </c>
      <c r="C31" s="58" t="s">
        <v>29</v>
      </c>
      <c r="D31" s="65"/>
      <c r="E31" s="65"/>
      <c r="F31" s="65"/>
      <c r="G31" s="65"/>
      <c r="H31" s="65"/>
      <c r="I31" s="66"/>
      <c r="J31" s="66"/>
      <c r="K31" s="21">
        <f>K22</f>
        <v>0</v>
      </c>
    </row>
    <row r="32" spans="2:11" x14ac:dyDescent="0.25">
      <c r="B32" s="4">
        <v>31</v>
      </c>
      <c r="C32" s="61"/>
      <c r="D32" s="62"/>
      <c r="E32" s="62"/>
      <c r="F32" s="62"/>
      <c r="G32" s="62"/>
      <c r="H32" s="62"/>
      <c r="I32" s="63"/>
      <c r="J32" s="63"/>
      <c r="K32" s="64"/>
    </row>
    <row r="33" spans="2:11" x14ac:dyDescent="0.25">
      <c r="B33" s="4">
        <v>32</v>
      </c>
      <c r="C33" s="67" t="s">
        <v>27</v>
      </c>
      <c r="D33" s="65"/>
      <c r="E33" s="65"/>
      <c r="F33" s="65"/>
      <c r="G33" s="65"/>
      <c r="H33" s="65"/>
      <c r="I33" s="66"/>
      <c r="J33" s="66"/>
      <c r="K33" s="21">
        <f>K26</f>
        <v>0</v>
      </c>
    </row>
    <row r="34" spans="2:11" x14ac:dyDescent="0.25">
      <c r="B34" s="4">
        <v>33</v>
      </c>
      <c r="C34" s="61"/>
      <c r="D34" s="62"/>
      <c r="E34" s="62"/>
      <c r="F34" s="62"/>
      <c r="G34" s="62"/>
      <c r="H34" s="62"/>
      <c r="I34" s="63"/>
      <c r="J34" s="63"/>
      <c r="K34" s="64"/>
    </row>
    <row r="35" spans="2:11" x14ac:dyDescent="0.25">
      <c r="B35" s="4">
        <v>34</v>
      </c>
      <c r="C35" s="68" t="s">
        <v>28</v>
      </c>
      <c r="D35" s="65"/>
      <c r="E35" s="65"/>
      <c r="F35" s="65"/>
      <c r="G35" s="65"/>
      <c r="H35" s="65"/>
      <c r="I35" s="66"/>
      <c r="J35" s="66"/>
      <c r="K35" s="22"/>
    </row>
    <row r="36" spans="2:11" x14ac:dyDescent="0.25">
      <c r="B36" s="4">
        <v>35</v>
      </c>
      <c r="C36" s="69" t="s">
        <v>0</v>
      </c>
      <c r="D36" s="65"/>
      <c r="E36" s="65"/>
      <c r="F36" s="65"/>
      <c r="G36" s="65"/>
      <c r="H36" s="65"/>
      <c r="I36" s="66"/>
      <c r="J36" s="66"/>
      <c r="K36" s="29"/>
    </row>
    <row r="37" spans="2:11" x14ac:dyDescent="0.25">
      <c r="B37" s="4">
        <v>36</v>
      </c>
      <c r="C37" s="69" t="s">
        <v>1</v>
      </c>
      <c r="D37" s="65"/>
      <c r="E37" s="65"/>
      <c r="F37" s="65"/>
      <c r="G37" s="65"/>
      <c r="H37" s="65"/>
      <c r="I37" s="66"/>
      <c r="J37" s="66"/>
      <c r="K37" s="29"/>
    </row>
    <row r="38" spans="2:11" x14ac:dyDescent="0.25">
      <c r="B38" s="4">
        <v>37</v>
      </c>
      <c r="C38" s="69" t="s">
        <v>2</v>
      </c>
      <c r="D38" s="65"/>
      <c r="E38" s="65"/>
      <c r="F38" s="65"/>
      <c r="G38" s="65"/>
      <c r="H38" s="65"/>
      <c r="I38" s="66"/>
      <c r="J38" s="66"/>
      <c r="K38" s="29"/>
    </row>
    <row r="39" spans="2:11" x14ac:dyDescent="0.25">
      <c r="B39" s="4">
        <v>38</v>
      </c>
      <c r="C39" s="69" t="s">
        <v>3</v>
      </c>
      <c r="D39" s="65"/>
      <c r="E39" s="65"/>
      <c r="F39" s="65"/>
      <c r="G39" s="65"/>
      <c r="H39" s="65"/>
      <c r="I39" s="66"/>
      <c r="J39" s="66"/>
      <c r="K39" s="29"/>
    </row>
    <row r="40" spans="2:11" ht="15.75" thickBot="1" x14ac:dyDescent="0.3">
      <c r="B40" s="4">
        <v>39</v>
      </c>
      <c r="C40" s="18"/>
      <c r="D40" s="15"/>
      <c r="E40" s="15"/>
      <c r="F40" s="15"/>
      <c r="G40" s="15"/>
      <c r="H40" s="15"/>
      <c r="K40" s="19"/>
    </row>
    <row r="41" spans="2:11" ht="15.75" thickBot="1" x14ac:dyDescent="0.3">
      <c r="B41" s="4">
        <v>40</v>
      </c>
      <c r="C41" s="50" t="s">
        <v>31</v>
      </c>
      <c r="D41" s="54"/>
      <c r="E41" s="54"/>
      <c r="F41" s="54"/>
      <c r="G41" s="54"/>
      <c r="H41" s="54"/>
      <c r="I41" s="52"/>
      <c r="J41" s="52"/>
      <c r="K41" s="53"/>
    </row>
    <row r="42" spans="2:11" x14ac:dyDescent="0.25">
      <c r="B42" s="4">
        <v>41</v>
      </c>
      <c r="C42" s="58" t="s">
        <v>576</v>
      </c>
      <c r="D42" s="15"/>
      <c r="E42" s="15"/>
      <c r="F42" s="15"/>
      <c r="G42" s="15"/>
      <c r="H42" s="15"/>
      <c r="I42" s="107" t="s">
        <v>486</v>
      </c>
      <c r="J42" s="106">
        <f>VLOOKUP($K$10,Non_LEAs!C:I,7,)</f>
        <v>0</v>
      </c>
      <c r="K42" s="57"/>
    </row>
    <row r="43" spans="2:11" x14ac:dyDescent="0.25">
      <c r="B43" s="4">
        <v>42</v>
      </c>
      <c r="C43" s="58" t="s">
        <v>577</v>
      </c>
      <c r="D43" s="7"/>
      <c r="E43" s="7"/>
      <c r="F43" s="7"/>
      <c r="G43" s="7"/>
      <c r="H43" s="7"/>
      <c r="I43" s="5"/>
      <c r="J43" s="5"/>
      <c r="K43" s="21">
        <f>K22-K26-K42</f>
        <v>0</v>
      </c>
    </row>
    <row r="44" spans="2:11" x14ac:dyDescent="0.25">
      <c r="B44" s="4">
        <v>43</v>
      </c>
      <c r="C44" s="18"/>
      <c r="D44" s="15"/>
      <c r="E44" s="15"/>
      <c r="F44" s="15"/>
      <c r="G44" s="15"/>
      <c r="H44" s="15"/>
      <c r="K44" s="19"/>
    </row>
    <row r="45" spans="2:11" x14ac:dyDescent="0.25">
      <c r="B45" s="4">
        <v>44</v>
      </c>
      <c r="C45" s="58" t="s">
        <v>575</v>
      </c>
      <c r="D45" s="7"/>
      <c r="E45" s="7"/>
      <c r="F45" s="7"/>
      <c r="G45" s="7"/>
      <c r="H45" s="7"/>
      <c r="I45" s="5"/>
      <c r="J45" s="5"/>
      <c r="K45" s="20"/>
    </row>
    <row r="46" spans="2:11" x14ac:dyDescent="0.25">
      <c r="B46" s="4">
        <v>45</v>
      </c>
      <c r="C46" s="58" t="s">
        <v>32</v>
      </c>
      <c r="D46" s="7"/>
      <c r="E46" s="7"/>
      <c r="F46" s="7"/>
      <c r="G46" s="7"/>
      <c r="H46" s="7"/>
      <c r="I46" s="5"/>
      <c r="J46" s="5"/>
      <c r="K46" s="20"/>
    </row>
    <row r="47" spans="2:11" x14ac:dyDescent="0.25">
      <c r="B47" s="4">
        <v>46</v>
      </c>
      <c r="C47" s="69" t="s">
        <v>0</v>
      </c>
      <c r="D47" s="7"/>
      <c r="E47" s="7"/>
      <c r="F47" s="7"/>
      <c r="G47" s="7"/>
      <c r="H47" s="7"/>
      <c r="I47" s="5"/>
      <c r="J47" s="5"/>
      <c r="K47" s="30"/>
    </row>
    <row r="48" spans="2:11" x14ac:dyDescent="0.25">
      <c r="B48" s="4">
        <v>47</v>
      </c>
      <c r="C48" s="69" t="s">
        <v>1</v>
      </c>
      <c r="D48" s="7"/>
      <c r="E48" s="7"/>
      <c r="F48" s="7"/>
      <c r="G48" s="7"/>
      <c r="H48" s="7"/>
      <c r="I48" s="5"/>
      <c r="J48" s="5"/>
      <c r="K48" s="30"/>
    </row>
    <row r="49" spans="2:30" x14ac:dyDescent="0.25">
      <c r="B49" s="4">
        <v>48</v>
      </c>
      <c r="C49" s="69" t="s">
        <v>2</v>
      </c>
      <c r="D49" s="7"/>
      <c r="E49" s="7"/>
      <c r="F49" s="7"/>
      <c r="G49" s="7"/>
      <c r="H49" s="7"/>
      <c r="I49" s="5"/>
      <c r="J49" s="5"/>
      <c r="K49" s="30"/>
    </row>
    <row r="50" spans="2:30" x14ac:dyDescent="0.25">
      <c r="B50" s="4">
        <v>49</v>
      </c>
      <c r="C50" s="69" t="s">
        <v>3</v>
      </c>
      <c r="D50" s="7"/>
      <c r="E50" s="7"/>
      <c r="F50" s="7"/>
      <c r="G50" s="7"/>
      <c r="H50" s="7"/>
      <c r="I50" s="5"/>
      <c r="J50" s="5"/>
      <c r="K50" s="30"/>
    </row>
    <row r="51" spans="2:30" x14ac:dyDescent="0.25">
      <c r="B51" s="4">
        <v>50</v>
      </c>
      <c r="C51" s="69" t="s">
        <v>4</v>
      </c>
      <c r="D51" s="7"/>
      <c r="E51" s="7"/>
      <c r="F51" s="7"/>
      <c r="G51" s="7"/>
      <c r="H51" s="7"/>
      <c r="I51" s="5"/>
      <c r="J51" s="5"/>
      <c r="K51" s="72" t="str">
        <f>IF(K43=0,"",1-K47-K48-K49-K50)</f>
        <v/>
      </c>
    </row>
    <row r="52" spans="2:30" ht="15.75" thickBot="1" x14ac:dyDescent="0.3">
      <c r="B52" s="4">
        <v>51</v>
      </c>
      <c r="C52" s="16"/>
      <c r="D52" s="12"/>
      <c r="E52" s="12"/>
      <c r="F52" s="12"/>
      <c r="G52" s="12"/>
      <c r="H52" s="12"/>
      <c r="I52" s="2"/>
      <c r="J52" s="2"/>
      <c r="K52" s="17"/>
    </row>
    <row r="53" spans="2:30" s="1" customFormat="1" ht="48" customHeight="1" thickBot="1" x14ac:dyDescent="0.3">
      <c r="B53" s="4">
        <v>52</v>
      </c>
      <c r="C53" s="118" t="s">
        <v>582</v>
      </c>
      <c r="D53" s="119"/>
      <c r="E53" s="119"/>
      <c r="F53" s="119"/>
      <c r="G53" s="119"/>
      <c r="H53" s="119"/>
      <c r="I53" s="119"/>
      <c r="J53" s="119"/>
      <c r="K53" s="71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2:30" x14ac:dyDescent="0.25">
      <c r="B54" s="4">
        <v>53</v>
      </c>
      <c r="C54" s="35"/>
      <c r="D54" s="26"/>
      <c r="E54" s="26"/>
      <c r="F54" s="26"/>
      <c r="G54" s="26"/>
      <c r="H54" s="26"/>
      <c r="I54" s="107" t="s">
        <v>592</v>
      </c>
      <c r="J54" s="107" t="s">
        <v>591</v>
      </c>
      <c r="K54" s="28"/>
    </row>
    <row r="55" spans="2:30" x14ac:dyDescent="0.25">
      <c r="B55" s="4">
        <v>54</v>
      </c>
      <c r="C55" s="40" t="s">
        <v>16</v>
      </c>
      <c r="D55" s="41"/>
      <c r="E55" s="41"/>
      <c r="F55" s="41"/>
      <c r="G55" s="41"/>
      <c r="H55" s="41"/>
      <c r="I55" s="105" t="str">
        <f>VLOOKUP($K$10,Non_LEAs!$C:$N,8,)</f>
        <v>2020-21</v>
      </c>
      <c r="J55" s="105" t="str">
        <f>VLOOKUP($K$10,Non_LEAs!$C:$T,13,)</f>
        <v>2021-2022</v>
      </c>
      <c r="K55" s="70"/>
    </row>
    <row r="56" spans="2:30" x14ac:dyDescent="0.25">
      <c r="B56" s="4">
        <v>55</v>
      </c>
      <c r="C56" s="40" t="s">
        <v>17</v>
      </c>
      <c r="D56" s="41"/>
      <c r="E56" s="41"/>
      <c r="F56" s="41"/>
      <c r="G56" s="41"/>
      <c r="H56" s="41"/>
      <c r="I56" s="105" t="str">
        <f>VLOOKUP($K$10,Non_LEAs!$C:$N,9,)</f>
        <v>2020-21</v>
      </c>
      <c r="J56" s="105" t="str">
        <f>VLOOKUP($K$10,Non_LEAs!$C:$T,14,)</f>
        <v>2021-2022</v>
      </c>
      <c r="K56" s="70"/>
    </row>
    <row r="57" spans="2:30" x14ac:dyDescent="0.25">
      <c r="B57" s="4">
        <v>56</v>
      </c>
      <c r="C57" s="40" t="s">
        <v>18</v>
      </c>
      <c r="D57" s="41"/>
      <c r="E57" s="41"/>
      <c r="F57" s="41"/>
      <c r="G57" s="41"/>
      <c r="H57" s="41"/>
      <c r="I57" s="105" t="str">
        <f>VLOOKUP($K$10,Non_LEAs!$C:$N,10,)</f>
        <v>2020-21</v>
      </c>
      <c r="J57" s="105" t="str">
        <f>VLOOKUP($K$10,Non_LEAs!$C:$T,15,)</f>
        <v>2021-2022</v>
      </c>
      <c r="K57" s="70"/>
    </row>
    <row r="58" spans="2:30" x14ac:dyDescent="0.25">
      <c r="B58" s="4">
        <v>57</v>
      </c>
      <c r="C58" s="40" t="s">
        <v>19</v>
      </c>
      <c r="D58" s="41"/>
      <c r="E58" s="41"/>
      <c r="F58" s="41"/>
      <c r="G58" s="41"/>
      <c r="H58" s="41"/>
      <c r="I58" s="105" t="str">
        <f>VLOOKUP($K$10,Non_LEAs!$C:$N,11,)</f>
        <v>2020-21</v>
      </c>
      <c r="J58" s="105" t="str">
        <f>VLOOKUP($K$10,Non_LEAs!$C:$T,16,)</f>
        <v>2021-2022</v>
      </c>
      <c r="K58" s="70"/>
    </row>
    <row r="59" spans="2:30" x14ac:dyDescent="0.25">
      <c r="B59" s="4">
        <v>58</v>
      </c>
      <c r="C59" s="42" t="s">
        <v>386</v>
      </c>
      <c r="D59" s="12"/>
      <c r="E59" s="12"/>
      <c r="F59" s="12"/>
      <c r="G59" s="12"/>
      <c r="H59" s="12"/>
      <c r="I59" s="105" t="str">
        <f>VLOOKUP($K$10,Non_LEAs!$C:$N,12,)</f>
        <v>2020-21</v>
      </c>
      <c r="J59" s="105" t="str">
        <f>VLOOKUP($K$10,Non_LEAs!$C:$T,17,)</f>
        <v>2021-2022</v>
      </c>
      <c r="K59" s="70"/>
    </row>
    <row r="60" spans="2:30" x14ac:dyDescent="0.25">
      <c r="B60" s="4">
        <v>58</v>
      </c>
      <c r="C60" s="42" t="s">
        <v>589</v>
      </c>
      <c r="D60" s="12"/>
      <c r="E60" s="12"/>
      <c r="F60" s="12"/>
      <c r="G60" s="12"/>
      <c r="H60" s="12"/>
      <c r="I60" s="109"/>
      <c r="J60" s="105" t="str">
        <f>VLOOKUP($K$10,Non_LEAs!$C:$T,18,)</f>
        <v>2021-22</v>
      </c>
      <c r="K60" s="70"/>
    </row>
    <row r="61" spans="2:30" x14ac:dyDescent="0.25">
      <c r="C61" s="42" t="s">
        <v>590</v>
      </c>
      <c r="D61" s="12"/>
      <c r="E61" s="12"/>
      <c r="F61" s="12"/>
      <c r="G61" s="12"/>
      <c r="H61" s="12"/>
      <c r="I61" s="109"/>
      <c r="J61" s="109"/>
      <c r="K61" s="70"/>
    </row>
    <row r="62" spans="2:30" x14ac:dyDescent="0.25">
      <c r="B62" s="4">
        <v>59</v>
      </c>
      <c r="C62" s="43" t="s">
        <v>20</v>
      </c>
      <c r="D62" s="11"/>
      <c r="E62" s="11"/>
      <c r="F62" s="11"/>
      <c r="G62" s="11"/>
      <c r="H62" s="11"/>
      <c r="I62" s="3"/>
      <c r="J62" s="3"/>
      <c r="K62" s="20"/>
    </row>
    <row r="63" spans="2:30" ht="15.75" thickBot="1" x14ac:dyDescent="0.3">
      <c r="B63" s="4">
        <v>60</v>
      </c>
      <c r="C63" s="31"/>
      <c r="D63" s="32"/>
      <c r="E63" s="32"/>
      <c r="F63" s="32"/>
      <c r="G63" s="32"/>
      <c r="H63" s="32"/>
      <c r="I63" s="33"/>
      <c r="J63" s="33"/>
      <c r="K63" s="34"/>
    </row>
    <row r="84" spans="1:30" s="8" customFormat="1" hidden="1" x14ac:dyDescent="0.25">
      <c r="A84"/>
      <c r="B84" s="4"/>
      <c r="C84" s="8" t="s">
        <v>7</v>
      </c>
      <c r="I84"/>
      <c r="J84"/>
      <c r="K84" s="6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0" s="8" customFormat="1" hidden="1" x14ac:dyDescent="0.25">
      <c r="A85"/>
      <c r="B85" s="4"/>
      <c r="C85" s="8" t="s">
        <v>8</v>
      </c>
      <c r="I85"/>
      <c r="J85"/>
      <c r="K85" s="6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0" s="8" customFormat="1" hidden="1" x14ac:dyDescent="0.25">
      <c r="A86"/>
      <c r="B86" s="4"/>
      <c r="C86" s="8" t="s">
        <v>9</v>
      </c>
      <c r="I86"/>
      <c r="J86"/>
      <c r="K86" s="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s="8" customFormat="1" hidden="1" x14ac:dyDescent="0.25">
      <c r="A87"/>
      <c r="B87" s="4"/>
      <c r="C87" s="8" t="s">
        <v>10</v>
      </c>
      <c r="I87"/>
      <c r="J87"/>
      <c r="K87" s="6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0" s="8" customFormat="1" hidden="1" x14ac:dyDescent="0.25">
      <c r="A88"/>
      <c r="B88" s="4"/>
      <c r="C88" s="8" t="s">
        <v>11</v>
      </c>
      <c r="I88"/>
      <c r="J88"/>
      <c r="K88" s="6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0" s="8" customFormat="1" hidden="1" x14ac:dyDescent="0.25">
      <c r="A89"/>
      <c r="B89" s="4"/>
      <c r="C89" s="8" t="s">
        <v>12</v>
      </c>
      <c r="I89"/>
      <c r="J89"/>
      <c r="K89" s="6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0" s="8" customFormat="1" hidden="1" x14ac:dyDescent="0.25">
      <c r="A90"/>
      <c r="B90" s="4"/>
      <c r="C90" s="8" t="s">
        <v>13</v>
      </c>
      <c r="I90"/>
      <c r="J90"/>
      <c r="K90" s="6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0" s="8" customFormat="1" hidden="1" x14ac:dyDescent="0.25">
      <c r="A91"/>
      <c r="B91" s="4"/>
      <c r="C91" s="8" t="s">
        <v>14</v>
      </c>
      <c r="I91"/>
      <c r="J91"/>
      <c r="K91" s="6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0" s="8" customFormat="1" hidden="1" x14ac:dyDescent="0.25">
      <c r="A92"/>
      <c r="B92" s="4"/>
      <c r="C92" s="8" t="s">
        <v>15</v>
      </c>
      <c r="I92"/>
      <c r="J92"/>
      <c r="K92" s="6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</sheetData>
  <sheetProtection algorithmName="SHA-512" hashValue="N4VuHZz/HjuhSgedlg5RrHjLtOXIdjdH5B+fC7WVtVqSRJCGzck2cmAc/oRrdP5mgsweBAl4ZRr/Qb0+g1u6mg==" saltValue="EodedZLAAMCxXoGebVyWFg==" spinCount="100000" sheet="1" selectLockedCells="1"/>
  <mergeCells count="8">
    <mergeCell ref="C53:J53"/>
    <mergeCell ref="J17:K17"/>
    <mergeCell ref="J3:K3"/>
    <mergeCell ref="C5:K5"/>
    <mergeCell ref="J15:K15"/>
    <mergeCell ref="J16:K16"/>
    <mergeCell ref="H9:K9"/>
    <mergeCell ref="H12:J12"/>
  </mergeCells>
  <dataValidations xWindow="1309" yWindow="503" count="3">
    <dataValidation allowBlank="1" showErrorMessage="1" error="Entry Must BE 9 Numbers" sqref="K10:K14" xr:uid="{B73BAA07-375D-490F-B9CC-FEB90B3DC8AC}"/>
    <dataValidation type="list" allowBlank="1" showInputMessage="1" showErrorMessage="1" prompt="Select Y or N" sqref="K36:K39" xr:uid="{6D4FF0B7-2BDD-4C99-B28C-56388AC926B4}">
      <formula1>"Y,N"</formula1>
    </dataValidation>
    <dataValidation type="list" allowBlank="1" showErrorMessage="1" sqref="H9:K9" xr:uid="{B602785C-56BD-4F9E-9D73-3BEF199C4E7B}">
      <formula1>Non_LEA_Name</formula1>
    </dataValidation>
  </dataValidations>
  <pageMargins left="0.7" right="0.7" top="0.75" bottom="0.75" header="0.3" footer="0.3"/>
  <pageSetup scale="70" fitToHeight="0" orientation="landscape" r:id="rId1"/>
  <headerFooter>
    <oddFooter>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C504-B035-4F3B-A2C7-E253C1B3DBC0}">
  <dimension ref="A1:AE2"/>
  <sheetViews>
    <sheetView workbookViewId="0">
      <selection activeCell="A3" sqref="A3"/>
    </sheetView>
  </sheetViews>
  <sheetFormatPr defaultRowHeight="15" x14ac:dyDescent="0.25"/>
  <cols>
    <col min="1" max="1" width="47.7109375" bestFit="1" customWidth="1"/>
    <col min="2" max="2" width="10" bestFit="1" customWidth="1"/>
    <col min="3" max="3" width="18.140625" bestFit="1" customWidth="1"/>
    <col min="4" max="4" width="18.5703125" bestFit="1" customWidth="1"/>
    <col min="5" max="7" width="42.7109375" customWidth="1"/>
    <col min="8" max="8" width="7.28515625" bestFit="1" customWidth="1"/>
    <col min="9" max="9" width="11.140625" bestFit="1" customWidth="1"/>
    <col min="10" max="10" width="7.28515625" bestFit="1" customWidth="1"/>
    <col min="11" max="11" width="11.140625" bestFit="1" customWidth="1"/>
    <col min="12" max="13" width="6.28515625" bestFit="1" customWidth="1"/>
    <col min="14" max="14" width="7.28515625" bestFit="1" customWidth="1"/>
    <col min="15" max="15" width="7.42578125" bestFit="1" customWidth="1"/>
    <col min="16" max="16" width="7.140625" bestFit="1" customWidth="1"/>
    <col min="17" max="17" width="7.42578125" bestFit="1" customWidth="1"/>
    <col min="18" max="18" width="7.42578125" customWidth="1"/>
    <col min="19" max="19" width="6.28515625" bestFit="1" customWidth="1"/>
    <col min="20" max="20" width="7" bestFit="1" customWidth="1"/>
    <col min="21" max="21" width="7.140625" bestFit="1" customWidth="1"/>
    <col min="22" max="22" width="6.85546875" bestFit="1" customWidth="1"/>
    <col min="23" max="24" width="7.140625" bestFit="1" customWidth="1"/>
    <col min="25" max="29" width="5" bestFit="1" customWidth="1"/>
  </cols>
  <sheetData>
    <row r="1" spans="1:31" x14ac:dyDescent="0.25">
      <c r="A1" s="1" t="s">
        <v>360</v>
      </c>
      <c r="B1" s="1" t="s">
        <v>34</v>
      </c>
      <c r="C1" s="1" t="s">
        <v>381</v>
      </c>
      <c r="D1" s="1" t="s">
        <v>380</v>
      </c>
      <c r="E1" s="1" t="s">
        <v>379</v>
      </c>
      <c r="F1" s="1" t="s">
        <v>378</v>
      </c>
      <c r="G1" s="1" t="s">
        <v>377</v>
      </c>
      <c r="H1" s="1" t="s">
        <v>376</v>
      </c>
      <c r="I1" s="1" t="s">
        <v>375</v>
      </c>
      <c r="J1" s="1" t="s">
        <v>374</v>
      </c>
      <c r="K1" s="1" t="s">
        <v>373</v>
      </c>
      <c r="L1" s="1" t="s">
        <v>372</v>
      </c>
      <c r="M1" s="1" t="s">
        <v>371</v>
      </c>
      <c r="N1" s="1" t="s">
        <v>370</v>
      </c>
      <c r="O1" s="1" t="s">
        <v>369</v>
      </c>
      <c r="P1" s="1" t="s">
        <v>368</v>
      </c>
      <c r="Q1" s="1" t="s">
        <v>367</v>
      </c>
      <c r="R1" s="1" t="s">
        <v>581</v>
      </c>
      <c r="S1" s="1" t="s">
        <v>366</v>
      </c>
      <c r="T1" s="1" t="s">
        <v>365</v>
      </c>
      <c r="U1" s="1" t="s">
        <v>364</v>
      </c>
      <c r="V1" s="1" t="s">
        <v>363</v>
      </c>
      <c r="W1" s="1" t="s">
        <v>362</v>
      </c>
      <c r="X1" s="1" t="s">
        <v>361</v>
      </c>
      <c r="Y1" s="1">
        <v>3.11</v>
      </c>
      <c r="Z1" s="1">
        <v>3.12</v>
      </c>
      <c r="AA1" s="1">
        <v>3.13</v>
      </c>
      <c r="AB1" s="1">
        <v>3.14</v>
      </c>
      <c r="AC1" s="1">
        <v>3.15</v>
      </c>
      <c r="AD1" s="1">
        <v>3.16</v>
      </c>
      <c r="AE1" s="1">
        <v>3.17</v>
      </c>
    </row>
    <row r="2" spans="1:31" x14ac:dyDescent="0.25">
      <c r="A2" t="str">
        <f>'Non-LEAs'!H9</f>
        <v>Select Institution Name From the Drop-Down Menu</v>
      </c>
      <c r="B2" t="str">
        <f>'Non-LEAs'!K10</f>
        <v>000000000</v>
      </c>
      <c r="C2" s="97">
        <f>'Non-LEAs'!K11</f>
        <v>0</v>
      </c>
      <c r="D2" t="str">
        <f>'Non-LEAs'!K14</f>
        <v>2022-2023</v>
      </c>
      <c r="E2" s="96">
        <f>'Non-LEAs'!J15</f>
        <v>0</v>
      </c>
      <c r="F2" s="100">
        <f>'Non-LEAs'!J16</f>
        <v>0</v>
      </c>
      <c r="G2" s="96">
        <f>'Non-LEAs'!J17</f>
        <v>0</v>
      </c>
      <c r="H2" s="98">
        <f>'Non-LEAs'!K22</f>
        <v>0</v>
      </c>
      <c r="I2" s="98">
        <f>SUM(H2:H2)</f>
        <v>0</v>
      </c>
      <c r="J2" s="98">
        <f>'Non-LEAs'!K26</f>
        <v>0</v>
      </c>
      <c r="K2" s="98">
        <f>SUM(J2:J2)</f>
        <v>0</v>
      </c>
      <c r="L2" s="98">
        <f>H2</f>
        <v>0</v>
      </c>
      <c r="M2" s="98">
        <f>J2</f>
        <v>0</v>
      </c>
      <c r="N2">
        <f>'Non-LEAs'!K36</f>
        <v>0</v>
      </c>
      <c r="O2">
        <f>'Non-LEAs'!K37</f>
        <v>0</v>
      </c>
      <c r="P2">
        <f>'Non-LEAs'!K38</f>
        <v>0</v>
      </c>
      <c r="Q2">
        <f>'Non-LEAs'!K39</f>
        <v>0</v>
      </c>
      <c r="R2" s="98">
        <f>'Non-LEAs'!K42</f>
        <v>0</v>
      </c>
      <c r="S2" s="98">
        <f>H2-J2</f>
        <v>0</v>
      </c>
      <c r="T2">
        <f>'Non-LEAs'!K47</f>
        <v>0</v>
      </c>
      <c r="U2">
        <f>'Non-LEAs'!K48</f>
        <v>0</v>
      </c>
      <c r="V2">
        <f>'Non-LEAs'!K49</f>
        <v>0</v>
      </c>
      <c r="W2">
        <f>'Non-LEAs'!K50</f>
        <v>0</v>
      </c>
      <c r="X2">
        <f>1-SUM(T2:W2)</f>
        <v>1</v>
      </c>
      <c r="Y2" s="99">
        <f>'Non-LEAs'!K55</f>
        <v>0</v>
      </c>
      <c r="Z2" s="99">
        <f>'Non-LEAs'!K56</f>
        <v>0</v>
      </c>
      <c r="AA2" s="99">
        <f>'Non-LEAs'!K57</f>
        <v>0</v>
      </c>
      <c r="AB2" s="99">
        <f>'Non-LEAs'!K58</f>
        <v>0</v>
      </c>
      <c r="AC2" s="99">
        <f>'Non-LEAs'!K59</f>
        <v>0</v>
      </c>
      <c r="AD2" s="99">
        <f>'Non-LEAs'!K60</f>
        <v>0</v>
      </c>
      <c r="AE2" s="99">
        <f>'Non-LEAs'!K61</f>
        <v>0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9897D-FE80-4D27-94CC-28DF6022130A}">
  <dimension ref="B1:T183"/>
  <sheetViews>
    <sheetView workbookViewId="0">
      <selection activeCell="B2" sqref="B2"/>
    </sheetView>
  </sheetViews>
  <sheetFormatPr defaultColWidth="9.140625" defaultRowHeight="15" customHeight="1" x14ac:dyDescent="0.2"/>
  <cols>
    <col min="1" max="1" width="9.140625" style="74"/>
    <col min="2" max="2" width="71.42578125" style="74" bestFit="1" customWidth="1"/>
    <col min="3" max="5" width="17.140625" style="75" customWidth="1"/>
    <col min="6" max="6" width="19.5703125" style="76" customWidth="1"/>
    <col min="7" max="7" width="29" style="77" customWidth="1"/>
    <col min="8" max="8" width="9.140625" style="74"/>
    <col min="9" max="9" width="20.28515625" style="74" bestFit="1" customWidth="1"/>
    <col min="10" max="11" width="9.42578125" style="74" bestFit="1" customWidth="1"/>
    <col min="12" max="12" width="9.140625" style="74"/>
    <col min="13" max="14" width="9.42578125" style="74" bestFit="1" customWidth="1"/>
    <col min="15" max="16384" width="9.140625" style="74"/>
  </cols>
  <sheetData>
    <row r="1" spans="2:20" ht="15" customHeight="1" x14ac:dyDescent="0.2">
      <c r="C1" s="75" t="s">
        <v>33</v>
      </c>
      <c r="H1" s="78" t="s">
        <v>487</v>
      </c>
      <c r="I1" s="74" t="s">
        <v>578</v>
      </c>
      <c r="J1" s="108">
        <v>43373</v>
      </c>
      <c r="K1" s="108">
        <v>43738</v>
      </c>
      <c r="L1" s="108">
        <v>43903</v>
      </c>
      <c r="M1" s="108">
        <v>44104</v>
      </c>
      <c r="N1" s="108">
        <v>44469</v>
      </c>
      <c r="O1" s="108">
        <v>43373</v>
      </c>
      <c r="P1" s="108">
        <v>43738</v>
      </c>
      <c r="Q1" s="108">
        <v>43903</v>
      </c>
      <c r="R1" s="108">
        <v>44104</v>
      </c>
      <c r="S1" s="108">
        <v>44469</v>
      </c>
      <c r="T1" s="108">
        <v>44834</v>
      </c>
    </row>
    <row r="2" spans="2:20" s="90" customFormat="1" ht="15" customHeight="1" x14ac:dyDescent="0.25">
      <c r="B2" s="92" t="s">
        <v>36</v>
      </c>
      <c r="C2" s="92" t="s">
        <v>34</v>
      </c>
      <c r="D2" s="92" t="s">
        <v>387</v>
      </c>
      <c r="E2" s="92" t="s">
        <v>388</v>
      </c>
      <c r="F2" s="92" t="s">
        <v>35</v>
      </c>
      <c r="G2" s="93" t="s">
        <v>37</v>
      </c>
      <c r="H2" s="1" t="s">
        <v>488</v>
      </c>
      <c r="I2" s="90" t="s">
        <v>579</v>
      </c>
      <c r="J2" s="1" t="s">
        <v>580</v>
      </c>
      <c r="K2" s="1" t="s">
        <v>580</v>
      </c>
      <c r="L2" s="1" t="s">
        <v>580</v>
      </c>
      <c r="M2" s="1" t="s">
        <v>580</v>
      </c>
      <c r="N2" s="1" t="s">
        <v>580</v>
      </c>
      <c r="O2" s="1" t="s">
        <v>580</v>
      </c>
      <c r="P2" s="1" t="s">
        <v>580</v>
      </c>
      <c r="Q2" s="1" t="s">
        <v>580</v>
      </c>
      <c r="R2" s="1" t="s">
        <v>580</v>
      </c>
      <c r="S2" s="1" t="s">
        <v>580</v>
      </c>
      <c r="T2" s="1" t="s">
        <v>580</v>
      </c>
    </row>
    <row r="3" spans="2:20" ht="15" customHeight="1" x14ac:dyDescent="0.2">
      <c r="B3" s="91" t="s">
        <v>357</v>
      </c>
      <c r="C3" s="94" t="s">
        <v>358</v>
      </c>
      <c r="D3" s="94"/>
      <c r="E3" s="94"/>
      <c r="F3" s="89"/>
      <c r="G3" s="82">
        <v>0</v>
      </c>
      <c r="J3" s="74" t="s">
        <v>594</v>
      </c>
      <c r="K3" s="74" t="s">
        <v>594</v>
      </c>
      <c r="L3" s="74" t="s">
        <v>594</v>
      </c>
      <c r="M3" s="74" t="s">
        <v>594</v>
      </c>
      <c r="N3" s="74" t="s">
        <v>594</v>
      </c>
      <c r="O3" s="74" t="s">
        <v>9</v>
      </c>
      <c r="P3" s="74" t="s">
        <v>9</v>
      </c>
      <c r="Q3" s="74" t="s">
        <v>9</v>
      </c>
      <c r="R3" s="74" t="s">
        <v>9</v>
      </c>
      <c r="S3" s="74" t="s">
        <v>9</v>
      </c>
      <c r="T3" s="74" t="s">
        <v>593</v>
      </c>
    </row>
    <row r="4" spans="2:20" ht="15" customHeight="1" x14ac:dyDescent="0.2">
      <c r="B4" s="79" t="s">
        <v>217</v>
      </c>
      <c r="C4" s="80" t="s">
        <v>216</v>
      </c>
      <c r="D4" s="80" t="s">
        <v>389</v>
      </c>
      <c r="E4" s="80" t="s">
        <v>390</v>
      </c>
      <c r="F4" s="81" t="s">
        <v>42</v>
      </c>
      <c r="G4" s="82">
        <v>290290</v>
      </c>
      <c r="H4" s="74">
        <v>290290</v>
      </c>
      <c r="I4" s="74">
        <v>208416.5</v>
      </c>
      <c r="J4" s="74">
        <v>172</v>
      </c>
      <c r="K4" s="74">
        <v>145</v>
      </c>
      <c r="L4" s="74">
        <v>130</v>
      </c>
      <c r="M4" s="74">
        <v>123</v>
      </c>
      <c r="N4" s="74">
        <v>93</v>
      </c>
      <c r="O4" s="74">
        <v>172</v>
      </c>
      <c r="P4" s="74">
        <v>145</v>
      </c>
      <c r="Q4" s="74">
        <v>130</v>
      </c>
      <c r="R4" s="74">
        <v>123</v>
      </c>
      <c r="S4" s="74">
        <v>93</v>
      </c>
      <c r="T4" s="74">
        <v>0</v>
      </c>
    </row>
    <row r="5" spans="2:20" ht="15" customHeight="1" x14ac:dyDescent="0.2">
      <c r="B5" s="79" t="s">
        <v>218</v>
      </c>
      <c r="C5" s="80" t="s">
        <v>489</v>
      </c>
      <c r="D5" s="80" t="s">
        <v>391</v>
      </c>
      <c r="E5" s="80" t="s">
        <v>392</v>
      </c>
      <c r="F5" s="81" t="s">
        <v>134</v>
      </c>
      <c r="G5" s="82">
        <v>489669</v>
      </c>
      <c r="H5" s="74">
        <v>489669</v>
      </c>
      <c r="I5" s="74">
        <v>489669</v>
      </c>
      <c r="J5" s="74">
        <v>30</v>
      </c>
      <c r="K5" s="74">
        <v>30</v>
      </c>
      <c r="L5" s="74">
        <v>30</v>
      </c>
      <c r="M5" s="74">
        <v>30</v>
      </c>
      <c r="N5" s="74">
        <v>30</v>
      </c>
      <c r="O5" s="74">
        <v>30</v>
      </c>
      <c r="P5" s="74">
        <v>30</v>
      </c>
      <c r="Q5" s="74">
        <v>30</v>
      </c>
      <c r="R5" s="74">
        <v>30</v>
      </c>
      <c r="S5" s="74">
        <v>30</v>
      </c>
      <c r="T5" s="74">
        <v>22</v>
      </c>
    </row>
    <row r="6" spans="2:20" ht="15" customHeight="1" x14ac:dyDescent="0.2">
      <c r="B6" s="79" t="s">
        <v>219</v>
      </c>
      <c r="C6" s="80" t="s">
        <v>490</v>
      </c>
      <c r="D6" s="80" t="s">
        <v>391</v>
      </c>
      <c r="E6" s="80" t="s">
        <v>392</v>
      </c>
      <c r="F6" s="81" t="s">
        <v>134</v>
      </c>
      <c r="G6" s="82">
        <v>278195</v>
      </c>
      <c r="H6" s="74">
        <v>278195</v>
      </c>
      <c r="I6" s="74">
        <v>278195</v>
      </c>
      <c r="J6" s="74">
        <v>17</v>
      </c>
      <c r="K6" s="74">
        <v>17</v>
      </c>
      <c r="L6" s="74">
        <v>17</v>
      </c>
      <c r="M6" s="74">
        <v>17</v>
      </c>
      <c r="N6" s="74">
        <v>17</v>
      </c>
      <c r="O6" s="74">
        <v>17</v>
      </c>
      <c r="P6" s="74">
        <v>17</v>
      </c>
      <c r="Q6" s="74">
        <v>17</v>
      </c>
      <c r="R6" s="74">
        <v>17</v>
      </c>
      <c r="S6" s="74">
        <v>17</v>
      </c>
      <c r="T6" s="74">
        <v>18</v>
      </c>
    </row>
    <row r="7" spans="2:20" ht="15" customHeight="1" x14ac:dyDescent="0.2">
      <c r="B7" s="79" t="s">
        <v>221</v>
      </c>
      <c r="C7" s="80" t="s">
        <v>220</v>
      </c>
      <c r="D7" s="80" t="s">
        <v>391</v>
      </c>
      <c r="E7" s="80" t="s">
        <v>392</v>
      </c>
      <c r="F7" s="81" t="s">
        <v>163</v>
      </c>
      <c r="G7" s="82">
        <v>6048</v>
      </c>
      <c r="H7" s="74">
        <v>6048</v>
      </c>
      <c r="I7" s="74">
        <v>6048</v>
      </c>
      <c r="J7" s="74">
        <v>125</v>
      </c>
      <c r="K7" s="74">
        <v>129</v>
      </c>
      <c r="L7" s="74">
        <v>130</v>
      </c>
      <c r="M7" s="74">
        <v>124</v>
      </c>
      <c r="N7" s="74">
        <v>88</v>
      </c>
      <c r="O7" s="74">
        <v>125</v>
      </c>
      <c r="P7" s="74">
        <v>129</v>
      </c>
      <c r="Q7" s="74">
        <v>130</v>
      </c>
      <c r="R7" s="74">
        <v>124</v>
      </c>
      <c r="S7" s="74">
        <v>88</v>
      </c>
      <c r="T7" s="74">
        <v>98</v>
      </c>
    </row>
    <row r="8" spans="2:20" ht="15" customHeight="1" x14ac:dyDescent="0.2">
      <c r="B8" s="79" t="s">
        <v>223</v>
      </c>
      <c r="C8" s="80" t="s">
        <v>222</v>
      </c>
      <c r="D8" s="80" t="s">
        <v>393</v>
      </c>
      <c r="E8" s="80" t="s">
        <v>394</v>
      </c>
      <c r="F8" s="81" t="s">
        <v>39</v>
      </c>
      <c r="G8" s="82">
        <v>66525</v>
      </c>
      <c r="H8" s="74">
        <v>60477</v>
      </c>
      <c r="I8" s="74">
        <v>60477</v>
      </c>
      <c r="J8" s="74">
        <v>0</v>
      </c>
      <c r="K8" s="74">
        <v>0</v>
      </c>
      <c r="L8" s="74">
        <v>0</v>
      </c>
      <c r="M8" s="74">
        <v>0</v>
      </c>
      <c r="N8" s="74">
        <v>18</v>
      </c>
      <c r="O8" s="74">
        <v>15</v>
      </c>
      <c r="P8" s="74">
        <v>15</v>
      </c>
      <c r="Q8" s="74">
        <v>15</v>
      </c>
      <c r="R8" s="74">
        <v>15</v>
      </c>
      <c r="S8" s="74">
        <v>15</v>
      </c>
      <c r="T8" s="74">
        <v>15</v>
      </c>
    </row>
    <row r="9" spans="2:20" ht="15" customHeight="1" x14ac:dyDescent="0.2">
      <c r="B9" s="79" t="s">
        <v>225</v>
      </c>
      <c r="C9" s="80" t="s">
        <v>224</v>
      </c>
      <c r="D9" s="80" t="s">
        <v>393</v>
      </c>
      <c r="E9" s="80" t="s">
        <v>394</v>
      </c>
      <c r="F9" s="81" t="s">
        <v>39</v>
      </c>
      <c r="G9" s="82">
        <v>60477</v>
      </c>
      <c r="H9" s="74">
        <v>60477</v>
      </c>
      <c r="I9" s="74">
        <v>60477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16</v>
      </c>
      <c r="P9" s="74">
        <v>16</v>
      </c>
      <c r="Q9" s="74">
        <v>16</v>
      </c>
      <c r="R9" s="74">
        <v>17</v>
      </c>
      <c r="S9" s="74">
        <v>17</v>
      </c>
      <c r="T9" s="74">
        <v>17</v>
      </c>
    </row>
    <row r="10" spans="2:20" ht="15" customHeight="1" x14ac:dyDescent="0.2">
      <c r="B10" s="79" t="s">
        <v>227</v>
      </c>
      <c r="C10" s="80" t="s">
        <v>491</v>
      </c>
      <c r="D10" s="80" t="s">
        <v>395</v>
      </c>
      <c r="E10" s="80" t="s">
        <v>396</v>
      </c>
      <c r="F10" s="81" t="s">
        <v>226</v>
      </c>
      <c r="G10" s="82">
        <v>84668</v>
      </c>
      <c r="H10" s="74">
        <v>84668</v>
      </c>
      <c r="I10" s="74">
        <v>84668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</row>
    <row r="11" spans="2:20" ht="15" customHeight="1" x14ac:dyDescent="0.2">
      <c r="B11" s="79" t="s">
        <v>228</v>
      </c>
      <c r="C11" s="80" t="s">
        <v>492</v>
      </c>
      <c r="D11" s="80" t="s">
        <v>395</v>
      </c>
      <c r="E11" s="80" t="s">
        <v>396</v>
      </c>
      <c r="F11" s="81" t="s">
        <v>208</v>
      </c>
      <c r="G11" s="82">
        <v>113213</v>
      </c>
      <c r="H11" s="74">
        <v>113213</v>
      </c>
      <c r="I11" s="74">
        <v>113213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</row>
    <row r="12" spans="2:20" ht="15" customHeight="1" x14ac:dyDescent="0.2">
      <c r="B12" s="79" t="s">
        <v>229</v>
      </c>
      <c r="C12" s="80" t="s">
        <v>493</v>
      </c>
      <c r="D12" s="80" t="s">
        <v>395</v>
      </c>
      <c r="E12" s="80" t="s">
        <v>396</v>
      </c>
      <c r="F12" s="81" t="s">
        <v>208</v>
      </c>
      <c r="G12" s="82">
        <v>33539</v>
      </c>
      <c r="H12" s="74">
        <v>33539</v>
      </c>
      <c r="I12" s="74">
        <v>33539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</row>
    <row r="13" spans="2:20" ht="15" customHeight="1" x14ac:dyDescent="0.2">
      <c r="B13" s="79" t="s">
        <v>230</v>
      </c>
      <c r="C13" s="80" t="s">
        <v>494</v>
      </c>
      <c r="D13" s="80" t="s">
        <v>395</v>
      </c>
      <c r="E13" s="80" t="s">
        <v>396</v>
      </c>
      <c r="F13" s="81" t="s">
        <v>66</v>
      </c>
      <c r="G13" s="82">
        <v>30239</v>
      </c>
      <c r="H13" s="74">
        <v>30239</v>
      </c>
      <c r="I13" s="74">
        <v>30239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</row>
    <row r="14" spans="2:20" ht="15" customHeight="1" x14ac:dyDescent="0.2">
      <c r="B14" s="79" t="s">
        <v>232</v>
      </c>
      <c r="C14" s="80" t="s">
        <v>231</v>
      </c>
      <c r="D14" s="80" t="s">
        <v>395</v>
      </c>
      <c r="E14" s="80" t="s">
        <v>396</v>
      </c>
      <c r="F14" s="81" t="s">
        <v>208</v>
      </c>
      <c r="G14" s="82">
        <v>13416</v>
      </c>
      <c r="H14" s="74">
        <v>13416</v>
      </c>
      <c r="I14" s="74">
        <v>13416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</row>
    <row r="15" spans="2:20" ht="15" customHeight="1" x14ac:dyDescent="0.2">
      <c r="B15" s="79" t="s">
        <v>233</v>
      </c>
      <c r="C15" s="80" t="s">
        <v>495</v>
      </c>
      <c r="D15" s="80" t="s">
        <v>395</v>
      </c>
      <c r="E15" s="80" t="s">
        <v>396</v>
      </c>
      <c r="F15" s="81" t="s">
        <v>226</v>
      </c>
      <c r="G15" s="82">
        <v>100617</v>
      </c>
      <c r="H15" s="74">
        <v>100617</v>
      </c>
      <c r="I15" s="74">
        <v>100617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</row>
    <row r="16" spans="2:20" ht="15" customHeight="1" x14ac:dyDescent="0.2">
      <c r="B16" s="79" t="s">
        <v>234</v>
      </c>
      <c r="C16" s="80" t="s">
        <v>496</v>
      </c>
      <c r="D16" s="80" t="s">
        <v>395</v>
      </c>
      <c r="E16" s="80" t="s">
        <v>396</v>
      </c>
      <c r="F16" s="81" t="s">
        <v>208</v>
      </c>
      <c r="G16" s="82">
        <v>93909</v>
      </c>
      <c r="H16" s="74">
        <v>93909</v>
      </c>
      <c r="I16" s="74">
        <v>93909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</row>
    <row r="17" spans="2:20" ht="15" customHeight="1" x14ac:dyDescent="0.2">
      <c r="B17" s="79" t="s">
        <v>235</v>
      </c>
      <c r="C17" s="80" t="s">
        <v>497</v>
      </c>
      <c r="D17" s="80" t="s">
        <v>395</v>
      </c>
      <c r="E17" s="80" t="s">
        <v>396</v>
      </c>
      <c r="F17" s="81" t="s">
        <v>98</v>
      </c>
      <c r="G17" s="82">
        <v>100617</v>
      </c>
      <c r="H17" s="74">
        <v>100617</v>
      </c>
      <c r="I17" s="74">
        <v>100617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</row>
    <row r="18" spans="2:20" ht="15" customHeight="1" x14ac:dyDescent="0.2">
      <c r="B18" s="79" t="s">
        <v>236</v>
      </c>
      <c r="C18" s="80" t="s">
        <v>498</v>
      </c>
      <c r="D18" s="80" t="s">
        <v>395</v>
      </c>
      <c r="E18" s="80" t="s">
        <v>396</v>
      </c>
      <c r="F18" s="81" t="s">
        <v>208</v>
      </c>
      <c r="G18" s="82">
        <v>121922</v>
      </c>
      <c r="H18" s="74">
        <v>121922</v>
      </c>
      <c r="I18" s="74">
        <v>121922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</row>
    <row r="19" spans="2:20" ht="15" customHeight="1" x14ac:dyDescent="0.2">
      <c r="B19" s="79" t="s">
        <v>237</v>
      </c>
      <c r="C19" s="80" t="s">
        <v>499</v>
      </c>
      <c r="D19" s="80" t="s">
        <v>453</v>
      </c>
      <c r="E19" s="80" t="s">
        <v>454</v>
      </c>
      <c r="F19" s="81" t="s">
        <v>139</v>
      </c>
      <c r="G19" s="82">
        <v>73786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19</v>
      </c>
      <c r="P19" s="74">
        <v>19</v>
      </c>
      <c r="Q19" s="74">
        <v>18</v>
      </c>
      <c r="R19" s="74">
        <v>18</v>
      </c>
      <c r="S19" s="74">
        <v>18</v>
      </c>
      <c r="T19" s="74">
        <v>18</v>
      </c>
    </row>
    <row r="20" spans="2:20" ht="15" customHeight="1" x14ac:dyDescent="0.2">
      <c r="B20" s="79" t="s">
        <v>239</v>
      </c>
      <c r="C20" s="80" t="s">
        <v>238</v>
      </c>
      <c r="D20" s="80" t="s">
        <v>395</v>
      </c>
      <c r="E20" s="80" t="s">
        <v>396</v>
      </c>
      <c r="F20" s="81" t="s">
        <v>208</v>
      </c>
      <c r="G20" s="82">
        <v>53662</v>
      </c>
      <c r="H20" s="74">
        <v>53662</v>
      </c>
      <c r="I20" s="74">
        <v>53662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</row>
    <row r="21" spans="2:20" ht="15" customHeight="1" x14ac:dyDescent="0.2">
      <c r="B21" s="79" t="s">
        <v>240</v>
      </c>
      <c r="C21" s="80" t="s">
        <v>500</v>
      </c>
      <c r="D21" s="80" t="s">
        <v>395</v>
      </c>
      <c r="E21" s="80" t="s">
        <v>396</v>
      </c>
      <c r="F21" s="81" t="s">
        <v>208</v>
      </c>
      <c r="G21" s="82">
        <v>60370</v>
      </c>
      <c r="H21" s="74">
        <v>60370</v>
      </c>
      <c r="I21" s="74">
        <v>60370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</row>
    <row r="22" spans="2:20" ht="15" customHeight="1" x14ac:dyDescent="0.2">
      <c r="B22" s="79" t="s">
        <v>241</v>
      </c>
      <c r="C22" s="80" t="s">
        <v>501</v>
      </c>
      <c r="D22" s="80" t="s">
        <v>395</v>
      </c>
      <c r="E22" s="80" t="s">
        <v>396</v>
      </c>
      <c r="F22" s="81" t="s">
        <v>208</v>
      </c>
      <c r="G22" s="82">
        <v>100617</v>
      </c>
      <c r="H22" s="74">
        <v>100617</v>
      </c>
      <c r="I22" s="74">
        <v>100617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</row>
    <row r="23" spans="2:20" ht="15" customHeight="1" x14ac:dyDescent="0.2">
      <c r="B23" s="79" t="s">
        <v>242</v>
      </c>
      <c r="C23" s="80" t="s">
        <v>502</v>
      </c>
      <c r="D23" s="80" t="s">
        <v>395</v>
      </c>
      <c r="E23" s="80" t="s">
        <v>396</v>
      </c>
      <c r="F23" s="81" t="s">
        <v>208</v>
      </c>
      <c r="G23" s="82">
        <v>72573</v>
      </c>
      <c r="H23" s="74">
        <v>72573</v>
      </c>
      <c r="I23" s="74">
        <v>72573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</row>
    <row r="24" spans="2:20" ht="15" customHeight="1" x14ac:dyDescent="0.2">
      <c r="B24" s="79" t="s">
        <v>243</v>
      </c>
      <c r="C24" s="80" t="s">
        <v>503</v>
      </c>
      <c r="D24" s="80" t="s">
        <v>395</v>
      </c>
      <c r="E24" s="80" t="s">
        <v>396</v>
      </c>
      <c r="F24" s="81" t="s">
        <v>208</v>
      </c>
      <c r="G24" s="82">
        <v>78378</v>
      </c>
      <c r="H24" s="74">
        <v>78378</v>
      </c>
      <c r="I24" s="74">
        <v>78378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</row>
    <row r="25" spans="2:20" ht="15" customHeight="1" x14ac:dyDescent="0.2">
      <c r="B25" s="79" t="s">
        <v>244</v>
      </c>
      <c r="C25" s="80" t="s">
        <v>504</v>
      </c>
      <c r="D25" s="80" t="s">
        <v>395</v>
      </c>
      <c r="E25" s="80" t="s">
        <v>396</v>
      </c>
      <c r="F25" s="81" t="s">
        <v>208</v>
      </c>
      <c r="G25" s="82">
        <v>67078</v>
      </c>
      <c r="H25" s="74">
        <v>67078</v>
      </c>
      <c r="I25" s="74">
        <v>67078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</row>
    <row r="26" spans="2:20" ht="15" customHeight="1" x14ac:dyDescent="0.2">
      <c r="B26" s="79" t="s">
        <v>245</v>
      </c>
      <c r="C26" s="80" t="s">
        <v>505</v>
      </c>
      <c r="D26" s="80" t="s">
        <v>395</v>
      </c>
      <c r="E26" s="80" t="s">
        <v>396</v>
      </c>
      <c r="F26" s="81" t="s">
        <v>208</v>
      </c>
      <c r="G26" s="82">
        <v>87201</v>
      </c>
      <c r="H26" s="74">
        <v>87201</v>
      </c>
      <c r="I26" s="74">
        <v>87201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</row>
    <row r="27" spans="2:20" ht="15" customHeight="1" x14ac:dyDescent="0.2">
      <c r="B27" s="79" t="s">
        <v>246</v>
      </c>
      <c r="C27" s="80" t="s">
        <v>506</v>
      </c>
      <c r="D27" s="80" t="s">
        <v>395</v>
      </c>
      <c r="E27" s="80" t="s">
        <v>396</v>
      </c>
      <c r="F27" s="81" t="s">
        <v>208</v>
      </c>
      <c r="G27" s="82">
        <v>139339</v>
      </c>
      <c r="H27" s="74">
        <v>139339</v>
      </c>
      <c r="I27" s="74">
        <v>139339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</row>
    <row r="28" spans="2:20" ht="15" customHeight="1" x14ac:dyDescent="0.2">
      <c r="B28" s="79" t="s">
        <v>247</v>
      </c>
      <c r="C28" s="80" t="s">
        <v>507</v>
      </c>
      <c r="D28" s="80" t="s">
        <v>395</v>
      </c>
      <c r="E28" s="80" t="s">
        <v>396</v>
      </c>
      <c r="F28" s="81" t="s">
        <v>208</v>
      </c>
      <c r="G28" s="82">
        <v>78378</v>
      </c>
      <c r="H28" s="74">
        <v>78378</v>
      </c>
      <c r="I28" s="74">
        <v>78378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</row>
    <row r="29" spans="2:20" ht="15" customHeight="1" x14ac:dyDescent="0.2">
      <c r="B29" s="79" t="s">
        <v>249</v>
      </c>
      <c r="C29" s="80" t="s">
        <v>508</v>
      </c>
      <c r="D29" s="80" t="s">
        <v>395</v>
      </c>
      <c r="E29" s="80" t="s">
        <v>396</v>
      </c>
      <c r="F29" s="81" t="s">
        <v>248</v>
      </c>
      <c r="G29" s="82">
        <v>69670</v>
      </c>
      <c r="H29" s="74">
        <v>69670</v>
      </c>
      <c r="I29" s="74">
        <v>69670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</row>
    <row r="30" spans="2:20" ht="15" customHeight="1" x14ac:dyDescent="0.2">
      <c r="B30" s="79" t="s">
        <v>250</v>
      </c>
      <c r="C30" s="80" t="s">
        <v>509</v>
      </c>
      <c r="D30" s="80" t="s">
        <v>397</v>
      </c>
      <c r="E30" s="80" t="s">
        <v>398</v>
      </c>
      <c r="F30" s="81" t="s">
        <v>144</v>
      </c>
      <c r="G30" s="82" t="s">
        <v>587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</row>
    <row r="31" spans="2:20" ht="15" customHeight="1" x14ac:dyDescent="0.2">
      <c r="B31" s="79" t="s">
        <v>253</v>
      </c>
      <c r="C31" s="80" t="s">
        <v>510</v>
      </c>
      <c r="D31" s="80" t="s">
        <v>397</v>
      </c>
      <c r="E31" s="80" t="s">
        <v>398</v>
      </c>
      <c r="F31" s="81" t="s">
        <v>208</v>
      </c>
      <c r="G31" s="82" t="s">
        <v>587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</row>
    <row r="32" spans="2:20" ht="15" customHeight="1" x14ac:dyDescent="0.2">
      <c r="B32" s="79" t="s">
        <v>254</v>
      </c>
      <c r="C32" s="80" t="s">
        <v>511</v>
      </c>
      <c r="D32" s="80" t="s">
        <v>397</v>
      </c>
      <c r="E32" s="80" t="s">
        <v>398</v>
      </c>
      <c r="F32" s="81" t="s">
        <v>208</v>
      </c>
      <c r="G32" s="82" t="s">
        <v>587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</row>
    <row r="33" spans="2:20" ht="15" customHeight="1" x14ac:dyDescent="0.2">
      <c r="B33" s="79" t="s">
        <v>255</v>
      </c>
      <c r="C33" s="80" t="s">
        <v>512</v>
      </c>
      <c r="D33" s="80" t="s">
        <v>397</v>
      </c>
      <c r="E33" s="80" t="s">
        <v>398</v>
      </c>
      <c r="F33" s="81" t="s">
        <v>208</v>
      </c>
      <c r="G33" s="82" t="s">
        <v>587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</row>
    <row r="34" spans="2:20" ht="15" customHeight="1" x14ac:dyDescent="0.2">
      <c r="B34" s="79" t="s">
        <v>256</v>
      </c>
      <c r="C34" s="80" t="s">
        <v>513</v>
      </c>
      <c r="D34" s="80" t="s">
        <v>397</v>
      </c>
      <c r="E34" s="80" t="s">
        <v>398</v>
      </c>
      <c r="F34" s="81" t="s">
        <v>208</v>
      </c>
      <c r="G34" s="82" t="s">
        <v>587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</row>
    <row r="35" spans="2:20" ht="15" customHeight="1" x14ac:dyDescent="0.2">
      <c r="B35" s="79" t="s">
        <v>258</v>
      </c>
      <c r="C35" s="80" t="s">
        <v>257</v>
      </c>
      <c r="D35" s="80" t="s">
        <v>397</v>
      </c>
      <c r="E35" s="80" t="s">
        <v>398</v>
      </c>
      <c r="F35" s="81" t="s">
        <v>208</v>
      </c>
      <c r="G35" s="82" t="s">
        <v>587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</row>
    <row r="36" spans="2:20" ht="15" customHeight="1" x14ac:dyDescent="0.2">
      <c r="B36" s="79" t="s">
        <v>259</v>
      </c>
      <c r="C36" s="80" t="s">
        <v>514</v>
      </c>
      <c r="D36" s="80" t="s">
        <v>397</v>
      </c>
      <c r="E36" s="80" t="s">
        <v>398</v>
      </c>
      <c r="F36" s="81" t="s">
        <v>208</v>
      </c>
      <c r="G36" s="82" t="s">
        <v>587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</row>
    <row r="37" spans="2:20" ht="15" customHeight="1" x14ac:dyDescent="0.2">
      <c r="B37" s="79" t="s">
        <v>260</v>
      </c>
      <c r="C37" s="80" t="s">
        <v>515</v>
      </c>
      <c r="D37" s="80" t="s">
        <v>397</v>
      </c>
      <c r="E37" s="80" t="s">
        <v>398</v>
      </c>
      <c r="F37" s="81" t="s">
        <v>208</v>
      </c>
      <c r="G37" s="82" t="s">
        <v>587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</row>
    <row r="38" spans="2:20" ht="15" customHeight="1" x14ac:dyDescent="0.2">
      <c r="B38" s="79" t="s">
        <v>252</v>
      </c>
      <c r="C38" s="80" t="s">
        <v>251</v>
      </c>
      <c r="D38" s="80" t="s">
        <v>397</v>
      </c>
      <c r="E38" s="80" t="s">
        <v>398</v>
      </c>
      <c r="F38" s="81" t="s">
        <v>144</v>
      </c>
      <c r="G38" s="82" t="s">
        <v>587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</row>
    <row r="39" spans="2:20" ht="15" customHeight="1" x14ac:dyDescent="0.2">
      <c r="B39" s="79" t="s">
        <v>40</v>
      </c>
      <c r="C39" s="80" t="s">
        <v>38</v>
      </c>
      <c r="D39" s="80" t="s">
        <v>393</v>
      </c>
      <c r="E39" s="80" t="s">
        <v>394</v>
      </c>
      <c r="F39" s="81" t="s">
        <v>39</v>
      </c>
      <c r="G39" s="82">
        <v>22211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4">
        <v>0</v>
      </c>
      <c r="S39" s="74">
        <v>0</v>
      </c>
      <c r="T39" s="74">
        <v>0</v>
      </c>
    </row>
    <row r="40" spans="2:20" ht="15" customHeight="1" x14ac:dyDescent="0.2">
      <c r="B40" s="79" t="s">
        <v>43</v>
      </c>
      <c r="C40" s="80" t="s">
        <v>41</v>
      </c>
      <c r="D40" s="80" t="s">
        <v>399</v>
      </c>
      <c r="E40" s="80" t="s">
        <v>400</v>
      </c>
      <c r="F40" s="81" t="s">
        <v>42</v>
      </c>
      <c r="G40" s="82">
        <v>90346</v>
      </c>
      <c r="H40" s="74">
        <v>90346</v>
      </c>
      <c r="I40" s="74">
        <v>90346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151</v>
      </c>
      <c r="P40" s="74">
        <v>190</v>
      </c>
      <c r="Q40" s="74">
        <v>169</v>
      </c>
      <c r="R40" s="74">
        <v>148</v>
      </c>
      <c r="S40" s="74">
        <v>165</v>
      </c>
      <c r="T40" s="74">
        <v>192</v>
      </c>
    </row>
    <row r="41" spans="2:20" ht="15" customHeight="1" x14ac:dyDescent="0.2">
      <c r="B41" s="79" t="s">
        <v>262</v>
      </c>
      <c r="C41" s="80" t="s">
        <v>516</v>
      </c>
      <c r="D41" s="80" t="s">
        <v>455</v>
      </c>
      <c r="E41" s="80" t="s">
        <v>456</v>
      </c>
      <c r="F41" s="81" t="s">
        <v>261</v>
      </c>
      <c r="G41" s="82">
        <v>187818</v>
      </c>
      <c r="H41" s="74">
        <v>0</v>
      </c>
      <c r="I41" s="74">
        <v>0</v>
      </c>
      <c r="J41" s="74">
        <v>142</v>
      </c>
      <c r="K41" s="74">
        <v>139</v>
      </c>
      <c r="L41" s="74">
        <v>157.6</v>
      </c>
      <c r="M41" s="74">
        <v>168.42</v>
      </c>
      <c r="N41" s="74">
        <v>155.80000000000001</v>
      </c>
      <c r="O41" s="74">
        <v>142</v>
      </c>
      <c r="P41" s="74">
        <v>139</v>
      </c>
      <c r="Q41" s="74">
        <v>157.6</v>
      </c>
      <c r="R41" s="74">
        <v>168.42</v>
      </c>
      <c r="S41" s="74">
        <v>155.80000000000001</v>
      </c>
      <c r="T41" s="74">
        <v>155.81</v>
      </c>
    </row>
    <row r="42" spans="2:20" ht="15" customHeight="1" x14ac:dyDescent="0.2">
      <c r="B42" s="79" t="s">
        <v>263</v>
      </c>
      <c r="C42" s="80" t="s">
        <v>517</v>
      </c>
      <c r="D42" s="80" t="s">
        <v>455</v>
      </c>
      <c r="E42" s="80" t="s">
        <v>456</v>
      </c>
      <c r="F42" s="81" t="s">
        <v>261</v>
      </c>
      <c r="G42" s="82">
        <v>6708</v>
      </c>
      <c r="H42" s="74">
        <v>0</v>
      </c>
      <c r="I42" s="74">
        <v>0</v>
      </c>
      <c r="J42" s="74">
        <v>142</v>
      </c>
      <c r="K42" s="74">
        <v>139</v>
      </c>
      <c r="L42" s="74">
        <v>157.6</v>
      </c>
      <c r="M42" s="74">
        <v>168.42</v>
      </c>
      <c r="N42" s="74">
        <v>155.80000000000001</v>
      </c>
      <c r="O42" s="74">
        <v>142</v>
      </c>
      <c r="P42" s="74">
        <v>139</v>
      </c>
      <c r="Q42" s="74">
        <v>157.6</v>
      </c>
      <c r="R42" s="74">
        <v>168.42</v>
      </c>
      <c r="S42" s="74">
        <v>155.80000000000001</v>
      </c>
      <c r="T42" s="74">
        <v>155.81</v>
      </c>
    </row>
    <row r="43" spans="2:20" ht="15" customHeight="1" x14ac:dyDescent="0.2">
      <c r="B43" s="79" t="s">
        <v>264</v>
      </c>
      <c r="C43" s="80" t="s">
        <v>518</v>
      </c>
      <c r="D43" s="80" t="s">
        <v>455</v>
      </c>
      <c r="E43" s="80" t="s">
        <v>456</v>
      </c>
      <c r="F43" s="81" t="s">
        <v>261</v>
      </c>
      <c r="G43" s="82">
        <v>46955</v>
      </c>
      <c r="H43" s="74">
        <v>0</v>
      </c>
      <c r="I43" s="74">
        <v>0</v>
      </c>
      <c r="J43" s="74">
        <v>142</v>
      </c>
      <c r="K43" s="74">
        <v>139</v>
      </c>
      <c r="L43" s="74">
        <v>157.6</v>
      </c>
      <c r="M43" s="74">
        <v>168.42</v>
      </c>
      <c r="N43" s="74">
        <v>155.80000000000001</v>
      </c>
      <c r="O43" s="74">
        <v>142</v>
      </c>
      <c r="P43" s="74">
        <v>139</v>
      </c>
      <c r="Q43" s="74">
        <v>157.6</v>
      </c>
      <c r="R43" s="74">
        <v>168.42</v>
      </c>
      <c r="S43" s="74">
        <v>155.80000000000001</v>
      </c>
      <c r="T43" s="74">
        <v>155.81</v>
      </c>
    </row>
    <row r="44" spans="2:20" ht="15" customHeight="1" x14ac:dyDescent="0.2">
      <c r="B44" s="79" t="s">
        <v>265</v>
      </c>
      <c r="C44" s="80" t="s">
        <v>519</v>
      </c>
      <c r="D44" s="80" t="s">
        <v>457</v>
      </c>
      <c r="E44" s="80" t="s">
        <v>458</v>
      </c>
      <c r="F44" s="81" t="s">
        <v>55</v>
      </c>
      <c r="G44" s="82">
        <v>193527</v>
      </c>
      <c r="H44" s="74">
        <v>193527</v>
      </c>
      <c r="I44" s="74">
        <v>136272</v>
      </c>
      <c r="J44" s="74">
        <v>7</v>
      </c>
      <c r="K44" s="74">
        <v>7</v>
      </c>
      <c r="L44" s="74">
        <v>7</v>
      </c>
      <c r="M44" s="74">
        <v>5</v>
      </c>
      <c r="N44" s="74">
        <v>5</v>
      </c>
      <c r="O44" s="74">
        <v>7</v>
      </c>
      <c r="P44" s="74">
        <v>7</v>
      </c>
      <c r="Q44" s="74">
        <v>7</v>
      </c>
      <c r="R44" s="74">
        <v>5</v>
      </c>
      <c r="S44" s="74">
        <v>5</v>
      </c>
      <c r="T44" s="74">
        <v>3</v>
      </c>
    </row>
    <row r="45" spans="2:20" ht="15" customHeight="1" x14ac:dyDescent="0.2">
      <c r="B45" s="79" t="s">
        <v>266</v>
      </c>
      <c r="C45" s="80" t="s">
        <v>520</v>
      </c>
      <c r="D45" s="80" t="s">
        <v>417</v>
      </c>
      <c r="E45" s="80" t="s">
        <v>418</v>
      </c>
      <c r="F45" s="81" t="s">
        <v>123</v>
      </c>
      <c r="G45" s="82">
        <v>199574</v>
      </c>
      <c r="H45" s="74">
        <v>199574</v>
      </c>
      <c r="I45" s="74">
        <v>199574</v>
      </c>
      <c r="J45" s="74">
        <v>54</v>
      </c>
      <c r="K45" s="74">
        <v>54</v>
      </c>
      <c r="L45" s="74">
        <v>54</v>
      </c>
      <c r="M45" s="74">
        <v>54</v>
      </c>
      <c r="N45" s="74">
        <v>54</v>
      </c>
      <c r="O45" s="74">
        <v>54</v>
      </c>
      <c r="P45" s="74">
        <v>54</v>
      </c>
      <c r="Q45" s="74">
        <v>54</v>
      </c>
      <c r="R45" s="74">
        <v>54</v>
      </c>
      <c r="S45" s="74">
        <v>54</v>
      </c>
      <c r="T45" s="74">
        <v>54</v>
      </c>
    </row>
    <row r="46" spans="2:20" ht="15" customHeight="1" x14ac:dyDescent="0.2">
      <c r="B46" s="79" t="s">
        <v>267</v>
      </c>
      <c r="C46" s="80" t="s">
        <v>521</v>
      </c>
      <c r="D46" s="80" t="s">
        <v>417</v>
      </c>
      <c r="E46" s="80" t="s">
        <v>418</v>
      </c>
      <c r="F46" s="81" t="s">
        <v>123</v>
      </c>
      <c r="G46" s="82">
        <v>60370</v>
      </c>
      <c r="H46" s="74">
        <v>60370</v>
      </c>
      <c r="I46" s="74">
        <v>60370</v>
      </c>
      <c r="J46" s="74">
        <v>16</v>
      </c>
      <c r="K46" s="74">
        <v>16</v>
      </c>
      <c r="L46" s="74">
        <v>16</v>
      </c>
      <c r="M46" s="74">
        <v>16</v>
      </c>
      <c r="N46" s="74">
        <v>16</v>
      </c>
      <c r="O46" s="74">
        <v>16</v>
      </c>
      <c r="P46" s="74">
        <v>16</v>
      </c>
      <c r="Q46" s="74">
        <v>16</v>
      </c>
      <c r="R46" s="74">
        <v>16</v>
      </c>
      <c r="S46" s="74">
        <v>16</v>
      </c>
      <c r="T46" s="74">
        <v>16</v>
      </c>
    </row>
    <row r="47" spans="2:20" ht="15" customHeight="1" x14ac:dyDescent="0.2">
      <c r="B47" s="79" t="s">
        <v>46</v>
      </c>
      <c r="C47" s="80" t="s">
        <v>44</v>
      </c>
      <c r="D47" s="80" t="s">
        <v>401</v>
      </c>
      <c r="E47" s="80" t="s">
        <v>402</v>
      </c>
      <c r="F47" s="81" t="s">
        <v>45</v>
      </c>
      <c r="G47" s="82">
        <v>4414</v>
      </c>
      <c r="H47" s="74">
        <v>4414</v>
      </c>
      <c r="I47" s="74">
        <v>4414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2</v>
      </c>
      <c r="S47" s="74">
        <v>2</v>
      </c>
      <c r="T47" s="74">
        <v>2</v>
      </c>
    </row>
    <row r="48" spans="2:20" ht="15" customHeight="1" x14ac:dyDescent="0.2">
      <c r="B48" s="79" t="s">
        <v>48</v>
      </c>
      <c r="C48" s="80" t="s">
        <v>47</v>
      </c>
      <c r="D48" s="80" t="s">
        <v>401</v>
      </c>
      <c r="E48" s="80" t="s">
        <v>402</v>
      </c>
      <c r="F48" s="81" t="s">
        <v>45</v>
      </c>
      <c r="G48" s="82" t="s">
        <v>588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</row>
    <row r="49" spans="2:20" ht="15" customHeight="1" x14ac:dyDescent="0.2">
      <c r="B49" s="79" t="s">
        <v>50</v>
      </c>
      <c r="C49" s="80" t="s">
        <v>49</v>
      </c>
      <c r="D49" s="80" t="s">
        <v>401</v>
      </c>
      <c r="E49" s="80" t="s">
        <v>402</v>
      </c>
      <c r="F49" s="81" t="s">
        <v>45</v>
      </c>
      <c r="G49" s="82">
        <v>186007</v>
      </c>
      <c r="H49" s="74">
        <v>186007</v>
      </c>
      <c r="I49" s="74">
        <v>186007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25</v>
      </c>
    </row>
    <row r="50" spans="2:20" ht="15" customHeight="1" x14ac:dyDescent="0.2">
      <c r="B50" s="79" t="s">
        <v>268</v>
      </c>
      <c r="C50" s="80" t="s">
        <v>522</v>
      </c>
      <c r="D50" s="80" t="s">
        <v>459</v>
      </c>
      <c r="E50" s="80" t="s">
        <v>460</v>
      </c>
      <c r="F50" s="81" t="s">
        <v>52</v>
      </c>
      <c r="G50" s="82">
        <v>18143</v>
      </c>
      <c r="H50" s="74">
        <v>18143</v>
      </c>
      <c r="I50" s="74">
        <v>0</v>
      </c>
      <c r="J50" s="74">
        <v>15</v>
      </c>
      <c r="K50" s="74">
        <v>16</v>
      </c>
      <c r="L50" s="74">
        <v>14</v>
      </c>
      <c r="M50" s="74">
        <v>11</v>
      </c>
      <c r="N50" s="74">
        <v>10</v>
      </c>
      <c r="O50" s="74">
        <v>15</v>
      </c>
      <c r="P50" s="74">
        <v>16</v>
      </c>
      <c r="Q50" s="74">
        <v>14</v>
      </c>
      <c r="R50" s="74">
        <v>11</v>
      </c>
      <c r="S50" s="74">
        <v>10</v>
      </c>
      <c r="T50" s="74">
        <v>10</v>
      </c>
    </row>
    <row r="51" spans="2:20" ht="15" customHeight="1" x14ac:dyDescent="0.2">
      <c r="B51" s="79" t="s">
        <v>53</v>
      </c>
      <c r="C51" s="80" t="s">
        <v>51</v>
      </c>
      <c r="D51" s="80" t="s">
        <v>403</v>
      </c>
      <c r="E51" s="80" t="s">
        <v>404</v>
      </c>
      <c r="F51" s="81" t="s">
        <v>52</v>
      </c>
      <c r="G51" s="82">
        <v>15943</v>
      </c>
      <c r="H51" s="74">
        <v>15943</v>
      </c>
      <c r="I51" s="74">
        <v>15943</v>
      </c>
      <c r="J51" s="74">
        <v>48.5</v>
      </c>
      <c r="K51" s="74">
        <v>47.5</v>
      </c>
      <c r="L51" s="74">
        <v>39.5</v>
      </c>
      <c r="M51" s="74">
        <v>46.5</v>
      </c>
      <c r="N51" s="74">
        <v>48</v>
      </c>
      <c r="O51" s="74">
        <v>48.5</v>
      </c>
      <c r="P51" s="74">
        <v>47.5</v>
      </c>
      <c r="Q51" s="74">
        <v>39.5</v>
      </c>
      <c r="R51" s="74">
        <v>46.5</v>
      </c>
      <c r="S51" s="74">
        <v>48</v>
      </c>
      <c r="T51" s="74">
        <v>47</v>
      </c>
    </row>
    <row r="52" spans="2:20" ht="15" customHeight="1" x14ac:dyDescent="0.2">
      <c r="B52" s="79" t="s">
        <v>270</v>
      </c>
      <c r="C52" s="80" t="s">
        <v>523</v>
      </c>
      <c r="D52" s="80" t="s">
        <v>389</v>
      </c>
      <c r="E52" s="80" t="s">
        <v>390</v>
      </c>
      <c r="F52" s="81" t="s">
        <v>269</v>
      </c>
      <c r="G52" s="82">
        <v>78378</v>
      </c>
      <c r="H52" s="74">
        <v>78378</v>
      </c>
      <c r="I52" s="74">
        <v>78378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</row>
    <row r="53" spans="2:20" ht="15" customHeight="1" x14ac:dyDescent="0.2">
      <c r="B53" s="79" t="s">
        <v>271</v>
      </c>
      <c r="C53" s="80" t="s">
        <v>524</v>
      </c>
      <c r="D53" s="80" t="s">
        <v>389</v>
      </c>
      <c r="E53" s="80" t="s">
        <v>390</v>
      </c>
      <c r="F53" s="81" t="s">
        <v>269</v>
      </c>
      <c r="G53" s="82">
        <v>108859</v>
      </c>
      <c r="H53" s="74">
        <v>108859</v>
      </c>
      <c r="I53" s="74">
        <v>52859</v>
      </c>
      <c r="J53" s="74">
        <v>78</v>
      </c>
      <c r="K53" s="74">
        <v>77</v>
      </c>
      <c r="L53" s="74">
        <v>72</v>
      </c>
      <c r="M53" s="74">
        <v>60</v>
      </c>
      <c r="N53" s="74">
        <v>59</v>
      </c>
      <c r="O53" s="74">
        <v>78</v>
      </c>
      <c r="P53" s="74">
        <v>77</v>
      </c>
      <c r="Q53" s="74">
        <v>72</v>
      </c>
      <c r="R53" s="74">
        <v>60</v>
      </c>
      <c r="S53" s="74">
        <v>59</v>
      </c>
      <c r="T53" s="74">
        <v>59</v>
      </c>
    </row>
    <row r="54" spans="2:20" ht="15" customHeight="1" x14ac:dyDescent="0.2">
      <c r="B54" s="79" t="s">
        <v>56</v>
      </c>
      <c r="C54" s="80" t="s">
        <v>54</v>
      </c>
      <c r="D54" s="80" t="s">
        <v>389</v>
      </c>
      <c r="E54" s="80" t="s">
        <v>390</v>
      </c>
      <c r="F54" s="81" t="s">
        <v>55</v>
      </c>
      <c r="G54" s="82">
        <v>18509</v>
      </c>
      <c r="H54" s="74">
        <v>18509</v>
      </c>
      <c r="I54" s="74">
        <v>1480</v>
      </c>
      <c r="J54" s="74">
        <v>6.1</v>
      </c>
      <c r="K54" s="74">
        <v>6.3</v>
      </c>
      <c r="L54" s="74">
        <v>5.9</v>
      </c>
      <c r="M54" s="74">
        <v>6.8</v>
      </c>
      <c r="N54" s="74">
        <v>5.3</v>
      </c>
      <c r="O54" s="74">
        <v>6</v>
      </c>
      <c r="P54" s="74">
        <v>6</v>
      </c>
      <c r="Q54" s="74">
        <v>6</v>
      </c>
      <c r="R54" s="74">
        <v>7</v>
      </c>
      <c r="S54" s="74">
        <v>5</v>
      </c>
      <c r="T54" s="74">
        <v>5</v>
      </c>
    </row>
    <row r="55" spans="2:20" ht="15" customHeight="1" x14ac:dyDescent="0.2">
      <c r="B55" s="79" t="s">
        <v>59</v>
      </c>
      <c r="C55" s="80" t="s">
        <v>57</v>
      </c>
      <c r="D55" s="80" t="s">
        <v>389</v>
      </c>
      <c r="E55" s="80" t="s">
        <v>390</v>
      </c>
      <c r="F55" s="81" t="s">
        <v>58</v>
      </c>
      <c r="G55" s="82">
        <v>13243</v>
      </c>
      <c r="H55" s="74">
        <v>13243</v>
      </c>
      <c r="I55" s="74">
        <v>1059</v>
      </c>
      <c r="J55" s="74">
        <v>6.1</v>
      </c>
      <c r="K55" s="74">
        <v>6.3</v>
      </c>
      <c r="L55" s="74">
        <v>5.9</v>
      </c>
      <c r="M55" s="74">
        <v>6.8</v>
      </c>
      <c r="N55" s="74">
        <v>5.3</v>
      </c>
      <c r="O55" s="74">
        <v>6</v>
      </c>
      <c r="P55" s="74">
        <v>6</v>
      </c>
      <c r="Q55" s="74">
        <v>6</v>
      </c>
      <c r="R55" s="74">
        <v>7</v>
      </c>
      <c r="S55" s="74">
        <v>5</v>
      </c>
      <c r="T55" s="74">
        <v>5</v>
      </c>
    </row>
    <row r="56" spans="2:20" ht="15" customHeight="1" x14ac:dyDescent="0.2">
      <c r="B56" s="79" t="s">
        <v>62</v>
      </c>
      <c r="C56" s="80" t="s">
        <v>60</v>
      </c>
      <c r="D56" s="80" t="s">
        <v>389</v>
      </c>
      <c r="E56" s="80" t="s">
        <v>390</v>
      </c>
      <c r="F56" s="81" t="s">
        <v>61</v>
      </c>
      <c r="G56" s="82">
        <v>11036</v>
      </c>
      <c r="H56" s="74">
        <v>11036</v>
      </c>
      <c r="I56" s="74">
        <v>882</v>
      </c>
      <c r="J56" s="74">
        <v>6.1</v>
      </c>
      <c r="K56" s="74">
        <v>0</v>
      </c>
      <c r="L56" s="74">
        <v>4.8</v>
      </c>
      <c r="M56" s="74">
        <v>6.8</v>
      </c>
      <c r="N56" s="74">
        <v>5.7</v>
      </c>
      <c r="O56" s="74">
        <v>6.1</v>
      </c>
      <c r="P56" s="74">
        <v>0</v>
      </c>
      <c r="Q56" s="74">
        <v>4.8</v>
      </c>
      <c r="R56" s="74">
        <v>6.8</v>
      </c>
      <c r="S56" s="74">
        <v>5.7</v>
      </c>
      <c r="T56" s="74">
        <v>5.7</v>
      </c>
    </row>
    <row r="57" spans="2:20" ht="15" customHeight="1" x14ac:dyDescent="0.2">
      <c r="B57" s="79" t="s">
        <v>64</v>
      </c>
      <c r="C57" s="80" t="s">
        <v>63</v>
      </c>
      <c r="D57" s="80" t="s">
        <v>389</v>
      </c>
      <c r="E57" s="80" t="s">
        <v>390</v>
      </c>
      <c r="F57" s="81" t="s">
        <v>42</v>
      </c>
      <c r="G57" s="82">
        <v>15943</v>
      </c>
      <c r="H57" s="74">
        <v>15963</v>
      </c>
      <c r="I57" s="74">
        <v>1275</v>
      </c>
      <c r="J57" s="74">
        <v>6.1</v>
      </c>
      <c r="K57" s="74">
        <v>6.3</v>
      </c>
      <c r="L57" s="74">
        <v>4.9000000000000004</v>
      </c>
      <c r="M57" s="74">
        <v>5.7</v>
      </c>
      <c r="N57" s="74">
        <v>5.3</v>
      </c>
      <c r="O57" s="74">
        <v>6</v>
      </c>
      <c r="P57" s="74">
        <v>6</v>
      </c>
      <c r="Q57" s="74">
        <v>5</v>
      </c>
      <c r="R57" s="74">
        <v>6</v>
      </c>
      <c r="S57" s="74">
        <v>5</v>
      </c>
      <c r="T57" s="74">
        <v>5</v>
      </c>
    </row>
    <row r="58" spans="2:20" ht="15" customHeight="1" x14ac:dyDescent="0.2">
      <c r="B58" s="79" t="s">
        <v>67</v>
      </c>
      <c r="C58" s="80" t="s">
        <v>65</v>
      </c>
      <c r="D58" s="80" t="s">
        <v>389</v>
      </c>
      <c r="E58" s="80" t="s">
        <v>390</v>
      </c>
      <c r="F58" s="81" t="s">
        <v>66</v>
      </c>
      <c r="G58" s="82">
        <v>6622</v>
      </c>
      <c r="H58" s="74">
        <v>6622</v>
      </c>
      <c r="I58" s="74">
        <v>529</v>
      </c>
      <c r="J58" s="74">
        <v>6.1</v>
      </c>
      <c r="K58" s="74">
        <v>6.3</v>
      </c>
      <c r="L58" s="74">
        <v>5.9</v>
      </c>
      <c r="M58" s="74">
        <v>5.7</v>
      </c>
      <c r="N58" s="74">
        <v>5.3</v>
      </c>
      <c r="O58" s="74">
        <v>6</v>
      </c>
      <c r="P58" s="74">
        <v>6</v>
      </c>
      <c r="Q58" s="74">
        <v>6</v>
      </c>
      <c r="R58" s="74">
        <v>6</v>
      </c>
      <c r="S58" s="74">
        <v>5</v>
      </c>
      <c r="T58" s="74">
        <v>5</v>
      </c>
    </row>
    <row r="59" spans="2:20" ht="15" customHeight="1" x14ac:dyDescent="0.2">
      <c r="B59" s="79" t="s">
        <v>69</v>
      </c>
      <c r="C59" s="80" t="s">
        <v>68</v>
      </c>
      <c r="D59" s="80" t="s">
        <v>389</v>
      </c>
      <c r="E59" s="80" t="s">
        <v>390</v>
      </c>
      <c r="F59" s="81" t="s">
        <v>45</v>
      </c>
      <c r="G59" s="82">
        <v>6622</v>
      </c>
      <c r="H59" s="74">
        <v>6622</v>
      </c>
      <c r="I59" s="74">
        <v>529</v>
      </c>
      <c r="J59" s="74">
        <v>6.1</v>
      </c>
      <c r="K59" s="74">
        <v>0</v>
      </c>
      <c r="L59" s="74">
        <v>4.8</v>
      </c>
      <c r="M59" s="74">
        <v>5.7</v>
      </c>
      <c r="N59" s="74">
        <v>4.2</v>
      </c>
      <c r="O59" s="74">
        <v>6</v>
      </c>
      <c r="P59" s="74">
        <v>0</v>
      </c>
      <c r="Q59" s="74">
        <v>5</v>
      </c>
      <c r="R59" s="74">
        <v>6</v>
      </c>
      <c r="S59" s="74">
        <v>4</v>
      </c>
      <c r="T59" s="74">
        <v>4</v>
      </c>
    </row>
    <row r="60" spans="2:20" ht="15" customHeight="1" x14ac:dyDescent="0.2">
      <c r="B60" s="79" t="s">
        <v>71</v>
      </c>
      <c r="C60" s="80" t="s">
        <v>70</v>
      </c>
      <c r="D60" s="80" t="s">
        <v>389</v>
      </c>
      <c r="E60" s="80" t="s">
        <v>390</v>
      </c>
      <c r="F60" s="81" t="s">
        <v>55</v>
      </c>
      <c r="G60" s="82">
        <v>2657</v>
      </c>
      <c r="H60" s="74">
        <v>2657</v>
      </c>
      <c r="I60" s="74">
        <v>212</v>
      </c>
      <c r="J60" s="74">
        <v>7.1</v>
      </c>
      <c r="K60" s="74">
        <v>7.4</v>
      </c>
      <c r="L60" s="74">
        <v>6</v>
      </c>
      <c r="M60" s="74">
        <v>7.6</v>
      </c>
      <c r="N60" s="74">
        <v>6.4</v>
      </c>
      <c r="O60" s="74">
        <v>7</v>
      </c>
      <c r="P60" s="74">
        <v>7</v>
      </c>
      <c r="Q60" s="74">
        <v>6</v>
      </c>
      <c r="R60" s="74">
        <v>7.6</v>
      </c>
      <c r="S60" s="74">
        <v>6</v>
      </c>
      <c r="T60" s="74">
        <v>6</v>
      </c>
    </row>
    <row r="61" spans="2:20" ht="15" customHeight="1" x14ac:dyDescent="0.2">
      <c r="B61" s="79" t="s">
        <v>73</v>
      </c>
      <c r="C61" s="80" t="s">
        <v>72</v>
      </c>
      <c r="D61" s="80" t="s">
        <v>389</v>
      </c>
      <c r="E61" s="80" t="s">
        <v>390</v>
      </c>
      <c r="F61" s="81" t="s">
        <v>45</v>
      </c>
      <c r="G61" s="82">
        <v>8829</v>
      </c>
      <c r="H61" s="74">
        <v>8829</v>
      </c>
      <c r="I61" s="74">
        <v>706</v>
      </c>
      <c r="J61" s="74">
        <v>2</v>
      </c>
      <c r="K61" s="74">
        <v>0</v>
      </c>
      <c r="L61" s="74">
        <v>5.9</v>
      </c>
      <c r="M61" s="74">
        <v>5.7</v>
      </c>
      <c r="N61" s="74">
        <v>5.3</v>
      </c>
      <c r="O61" s="74">
        <v>2</v>
      </c>
      <c r="P61" s="74">
        <v>0</v>
      </c>
      <c r="Q61" s="74">
        <v>6</v>
      </c>
      <c r="R61" s="74">
        <v>6</v>
      </c>
      <c r="S61" s="74">
        <v>5</v>
      </c>
      <c r="T61" s="74">
        <v>5</v>
      </c>
    </row>
    <row r="62" spans="2:20" ht="15" customHeight="1" x14ac:dyDescent="0.2">
      <c r="B62" s="79" t="s">
        <v>75</v>
      </c>
      <c r="C62" s="80" t="s">
        <v>74</v>
      </c>
      <c r="D62" s="80" t="s">
        <v>389</v>
      </c>
      <c r="E62" s="80" t="s">
        <v>390</v>
      </c>
      <c r="F62" s="81" t="s">
        <v>66</v>
      </c>
      <c r="G62" s="82">
        <v>5314</v>
      </c>
      <c r="H62" s="74">
        <v>5314</v>
      </c>
      <c r="I62" s="74">
        <v>425</v>
      </c>
      <c r="J62" s="74">
        <v>6.1</v>
      </c>
      <c r="K62" s="74">
        <v>6.3</v>
      </c>
      <c r="L62" s="74">
        <v>5.9</v>
      </c>
      <c r="M62" s="74">
        <v>5.7</v>
      </c>
      <c r="N62" s="74">
        <v>5.3</v>
      </c>
      <c r="O62" s="74">
        <v>6</v>
      </c>
      <c r="P62" s="74">
        <v>6</v>
      </c>
      <c r="Q62" s="74">
        <v>6</v>
      </c>
      <c r="R62" s="74">
        <v>6</v>
      </c>
      <c r="S62" s="74">
        <v>5</v>
      </c>
      <c r="T62" s="74">
        <v>5</v>
      </c>
    </row>
    <row r="63" spans="2:20" ht="15" customHeight="1" x14ac:dyDescent="0.2">
      <c r="B63" s="79" t="s">
        <v>77</v>
      </c>
      <c r="C63" s="80" t="s">
        <v>76</v>
      </c>
      <c r="D63" s="80" t="s">
        <v>389</v>
      </c>
      <c r="E63" s="80" t="s">
        <v>390</v>
      </c>
      <c r="F63" s="81" t="s">
        <v>66</v>
      </c>
      <c r="G63" s="82">
        <v>13286</v>
      </c>
      <c r="H63" s="74">
        <v>13286</v>
      </c>
      <c r="I63" s="74">
        <v>1062</v>
      </c>
      <c r="J63" s="74">
        <v>6.1</v>
      </c>
      <c r="K63" s="74">
        <v>6.3</v>
      </c>
      <c r="L63" s="74">
        <v>5.9</v>
      </c>
      <c r="M63" s="74">
        <v>5.7</v>
      </c>
      <c r="N63" s="74">
        <v>5.3</v>
      </c>
      <c r="O63" s="74">
        <v>6</v>
      </c>
      <c r="P63" s="74">
        <v>6</v>
      </c>
      <c r="Q63" s="74">
        <v>6</v>
      </c>
      <c r="R63" s="74">
        <v>6</v>
      </c>
      <c r="S63" s="74">
        <v>5</v>
      </c>
      <c r="T63" s="74">
        <v>5</v>
      </c>
    </row>
    <row r="64" spans="2:20" ht="15" customHeight="1" x14ac:dyDescent="0.2">
      <c r="B64" s="79" t="s">
        <v>79</v>
      </c>
      <c r="C64" s="80" t="s">
        <v>78</v>
      </c>
      <c r="D64" s="80" t="s">
        <v>389</v>
      </c>
      <c r="E64" s="80" t="s">
        <v>390</v>
      </c>
      <c r="F64" s="81" t="s">
        <v>45</v>
      </c>
      <c r="G64" s="82">
        <v>6622</v>
      </c>
      <c r="H64" s="74">
        <v>6622</v>
      </c>
      <c r="I64" s="74">
        <v>529</v>
      </c>
      <c r="J64" s="74">
        <v>6.1</v>
      </c>
      <c r="K64" s="74">
        <v>7.4</v>
      </c>
      <c r="L64" s="74">
        <v>5.9</v>
      </c>
      <c r="M64" s="74">
        <v>5.7</v>
      </c>
      <c r="N64" s="74">
        <v>5.3</v>
      </c>
      <c r="O64" s="74">
        <v>6</v>
      </c>
      <c r="P64" s="74">
        <v>7</v>
      </c>
      <c r="Q64" s="74">
        <v>6</v>
      </c>
      <c r="R64" s="74">
        <v>6</v>
      </c>
      <c r="S64" s="74">
        <v>5</v>
      </c>
      <c r="T64" s="74">
        <v>5</v>
      </c>
    </row>
    <row r="65" spans="2:20" ht="15" customHeight="1" x14ac:dyDescent="0.2">
      <c r="B65" s="79" t="s">
        <v>81</v>
      </c>
      <c r="C65" s="80" t="s">
        <v>80</v>
      </c>
      <c r="D65" s="80" t="s">
        <v>389</v>
      </c>
      <c r="E65" s="80" t="s">
        <v>390</v>
      </c>
      <c r="F65" s="81" t="s">
        <v>45</v>
      </c>
      <c r="G65" s="82">
        <v>7972</v>
      </c>
      <c r="H65" s="74">
        <v>7972</v>
      </c>
      <c r="I65" s="74">
        <v>637</v>
      </c>
      <c r="J65" s="74">
        <v>6.1</v>
      </c>
      <c r="K65" s="74">
        <v>6.2</v>
      </c>
      <c r="L65" s="74">
        <v>5.9</v>
      </c>
      <c r="M65" s="74">
        <v>5.7</v>
      </c>
      <c r="N65" s="74">
        <v>4.2</v>
      </c>
      <c r="O65" s="74">
        <v>6</v>
      </c>
      <c r="P65" s="74">
        <v>6</v>
      </c>
      <c r="Q65" s="74">
        <v>6</v>
      </c>
      <c r="R65" s="74">
        <v>6</v>
      </c>
      <c r="S65" s="74">
        <v>4</v>
      </c>
      <c r="T65" s="74">
        <v>4</v>
      </c>
    </row>
    <row r="66" spans="2:20" ht="15" customHeight="1" x14ac:dyDescent="0.2">
      <c r="B66" s="79" t="s">
        <v>83</v>
      </c>
      <c r="C66" s="80" t="s">
        <v>82</v>
      </c>
      <c r="D66" s="80" t="s">
        <v>389</v>
      </c>
      <c r="E66" s="80" t="s">
        <v>390</v>
      </c>
      <c r="F66" s="81" t="s">
        <v>58</v>
      </c>
      <c r="G66" s="82">
        <v>7972</v>
      </c>
      <c r="H66" s="74">
        <v>7972</v>
      </c>
      <c r="I66" s="74">
        <v>637</v>
      </c>
      <c r="J66" s="74">
        <v>6.1</v>
      </c>
      <c r="K66" s="74">
        <v>6.3</v>
      </c>
      <c r="L66" s="74">
        <v>4.8</v>
      </c>
      <c r="M66" s="74">
        <v>6.8</v>
      </c>
      <c r="N66" s="74">
        <v>5.3</v>
      </c>
      <c r="O66" s="74">
        <v>6</v>
      </c>
      <c r="P66" s="74">
        <v>6</v>
      </c>
      <c r="Q66" s="74">
        <v>5</v>
      </c>
      <c r="R66" s="74">
        <v>7</v>
      </c>
      <c r="S66" s="74">
        <v>5</v>
      </c>
      <c r="T66" s="74">
        <v>5</v>
      </c>
    </row>
    <row r="67" spans="2:20" ht="15" customHeight="1" x14ac:dyDescent="0.2">
      <c r="B67" s="79" t="s">
        <v>85</v>
      </c>
      <c r="C67" s="80" t="s">
        <v>84</v>
      </c>
      <c r="D67" s="80" t="s">
        <v>389</v>
      </c>
      <c r="E67" s="80" t="s">
        <v>390</v>
      </c>
      <c r="F67" s="81" t="s">
        <v>66</v>
      </c>
      <c r="G67" s="82">
        <v>13286</v>
      </c>
      <c r="H67" s="74">
        <v>13286</v>
      </c>
      <c r="I67" s="74">
        <v>1062</v>
      </c>
      <c r="J67" s="74">
        <v>6.1</v>
      </c>
      <c r="K67" s="74">
        <v>6.3</v>
      </c>
      <c r="L67" s="74">
        <v>5.9</v>
      </c>
      <c r="M67" s="74">
        <v>5.7</v>
      </c>
      <c r="N67" s="74">
        <v>5.3</v>
      </c>
      <c r="O67" s="74">
        <v>6</v>
      </c>
      <c r="P67" s="74">
        <v>6</v>
      </c>
      <c r="Q67" s="74">
        <v>6</v>
      </c>
      <c r="R67" s="74">
        <v>6</v>
      </c>
      <c r="S67" s="74">
        <v>5</v>
      </c>
      <c r="T67" s="74">
        <v>5</v>
      </c>
    </row>
    <row r="68" spans="2:20" ht="15" customHeight="1" x14ac:dyDescent="0.2">
      <c r="B68" s="79" t="s">
        <v>87</v>
      </c>
      <c r="C68" s="80" t="s">
        <v>86</v>
      </c>
      <c r="D68" s="80" t="s">
        <v>389</v>
      </c>
      <c r="E68" s="80" t="s">
        <v>390</v>
      </c>
      <c r="F68" s="81" t="s">
        <v>66</v>
      </c>
      <c r="G68" s="82">
        <v>8829</v>
      </c>
      <c r="H68" s="74">
        <v>8829</v>
      </c>
      <c r="I68" s="74">
        <v>706</v>
      </c>
      <c r="J68" s="74">
        <v>6.1</v>
      </c>
      <c r="K68" s="74">
        <v>6.3</v>
      </c>
      <c r="L68" s="74">
        <v>5.9</v>
      </c>
      <c r="M68" s="74">
        <v>6.8</v>
      </c>
      <c r="N68" s="74">
        <v>6.4</v>
      </c>
      <c r="O68" s="74">
        <v>6</v>
      </c>
      <c r="P68" s="74">
        <v>6</v>
      </c>
      <c r="Q68" s="74">
        <v>6</v>
      </c>
      <c r="R68" s="74">
        <v>7</v>
      </c>
      <c r="S68" s="74">
        <v>6</v>
      </c>
      <c r="T68" s="74">
        <v>6</v>
      </c>
    </row>
    <row r="69" spans="2:20" ht="15" customHeight="1" x14ac:dyDescent="0.2">
      <c r="B69" s="79" t="s">
        <v>89</v>
      </c>
      <c r="C69" s="80" t="s">
        <v>88</v>
      </c>
      <c r="D69" s="80" t="s">
        <v>389</v>
      </c>
      <c r="E69" s="80" t="s">
        <v>390</v>
      </c>
      <c r="F69" s="81" t="s">
        <v>42</v>
      </c>
      <c r="G69" s="82">
        <v>7972</v>
      </c>
      <c r="H69" s="74">
        <v>7972</v>
      </c>
      <c r="I69" s="74">
        <v>637</v>
      </c>
      <c r="J69" s="74">
        <v>6.1</v>
      </c>
      <c r="K69" s="74">
        <v>6.3</v>
      </c>
      <c r="L69" s="74">
        <v>5.9</v>
      </c>
      <c r="M69" s="74">
        <v>5.7</v>
      </c>
      <c r="N69" s="74">
        <v>4.2</v>
      </c>
      <c r="O69" s="74">
        <v>6</v>
      </c>
      <c r="P69" s="74">
        <v>6</v>
      </c>
      <c r="Q69" s="74">
        <v>5.9</v>
      </c>
      <c r="R69" s="74">
        <v>5.7</v>
      </c>
      <c r="S69" s="74">
        <v>4.2</v>
      </c>
      <c r="T69" s="74">
        <v>4.2</v>
      </c>
    </row>
    <row r="70" spans="2:20" ht="15" customHeight="1" x14ac:dyDescent="0.2">
      <c r="B70" s="79" t="s">
        <v>91</v>
      </c>
      <c r="C70" s="80" t="s">
        <v>90</v>
      </c>
      <c r="D70" s="80" t="s">
        <v>389</v>
      </c>
      <c r="E70" s="80" t="s">
        <v>390</v>
      </c>
      <c r="F70" s="81" t="s">
        <v>42</v>
      </c>
      <c r="G70" s="82">
        <v>11036</v>
      </c>
      <c r="H70" s="74">
        <v>11036</v>
      </c>
      <c r="I70" s="74">
        <v>882</v>
      </c>
      <c r="J70" s="74">
        <v>6.1</v>
      </c>
      <c r="K70" s="74">
        <v>6.3</v>
      </c>
      <c r="L70" s="74">
        <v>4.8</v>
      </c>
      <c r="M70" s="74">
        <v>6.8</v>
      </c>
      <c r="N70" s="74">
        <v>5.3</v>
      </c>
      <c r="O70" s="74">
        <v>6.1</v>
      </c>
      <c r="P70" s="74">
        <v>6.3</v>
      </c>
      <c r="Q70" s="74">
        <v>4.8</v>
      </c>
      <c r="R70" s="74">
        <v>6.8</v>
      </c>
      <c r="S70" s="74">
        <v>5.3</v>
      </c>
      <c r="T70" s="74">
        <v>5.3</v>
      </c>
    </row>
    <row r="71" spans="2:20" ht="15" customHeight="1" x14ac:dyDescent="0.2">
      <c r="B71" s="79" t="s">
        <v>93</v>
      </c>
      <c r="C71" s="80" t="s">
        <v>92</v>
      </c>
      <c r="D71" s="80" t="s">
        <v>389</v>
      </c>
      <c r="E71" s="80" t="s">
        <v>390</v>
      </c>
      <c r="F71" s="81" t="s">
        <v>58</v>
      </c>
      <c r="G71" s="82">
        <v>18601</v>
      </c>
      <c r="H71" s="74">
        <v>18601</v>
      </c>
      <c r="I71" s="74">
        <v>1488</v>
      </c>
      <c r="J71" s="74">
        <v>6.1</v>
      </c>
      <c r="K71" s="74">
        <v>6.3</v>
      </c>
      <c r="L71" s="74">
        <v>4.8</v>
      </c>
      <c r="M71" s="74">
        <v>5.7</v>
      </c>
      <c r="N71" s="74">
        <v>6.4</v>
      </c>
      <c r="O71" s="74">
        <v>6.1</v>
      </c>
      <c r="P71" s="74">
        <v>6.3</v>
      </c>
      <c r="Q71" s="74">
        <v>4.8</v>
      </c>
      <c r="R71" s="74">
        <v>5.7</v>
      </c>
      <c r="S71" s="74">
        <v>6.4</v>
      </c>
      <c r="T71" s="74">
        <v>6.4</v>
      </c>
    </row>
    <row r="72" spans="2:20" ht="15" customHeight="1" x14ac:dyDescent="0.2">
      <c r="B72" s="79" t="s">
        <v>96</v>
      </c>
      <c r="C72" s="80" t="s">
        <v>94</v>
      </c>
      <c r="D72" s="80" t="s">
        <v>389</v>
      </c>
      <c r="E72" s="80" t="s">
        <v>390</v>
      </c>
      <c r="F72" s="81" t="s">
        <v>95</v>
      </c>
      <c r="G72" s="82">
        <v>7972</v>
      </c>
      <c r="H72" s="74">
        <v>7972</v>
      </c>
      <c r="I72" s="74">
        <v>637</v>
      </c>
      <c r="J72" s="74">
        <v>6.1</v>
      </c>
      <c r="K72" s="74">
        <v>6.3</v>
      </c>
      <c r="L72" s="74">
        <v>6.3</v>
      </c>
      <c r="M72" s="74">
        <v>6.8</v>
      </c>
      <c r="N72" s="74">
        <v>6.4</v>
      </c>
      <c r="O72" s="74">
        <v>6</v>
      </c>
      <c r="P72" s="74">
        <v>6</v>
      </c>
      <c r="Q72" s="74">
        <v>6</v>
      </c>
      <c r="R72" s="74">
        <v>6.8</v>
      </c>
      <c r="S72" s="74">
        <v>6.4</v>
      </c>
      <c r="T72" s="74">
        <v>6</v>
      </c>
    </row>
    <row r="73" spans="2:20" ht="15" customHeight="1" x14ac:dyDescent="0.2">
      <c r="B73" s="79" t="s">
        <v>99</v>
      </c>
      <c r="C73" s="80" t="s">
        <v>97</v>
      </c>
      <c r="D73" s="80" t="s">
        <v>405</v>
      </c>
      <c r="E73" s="80" t="s">
        <v>406</v>
      </c>
      <c r="F73" s="81" t="s">
        <v>98</v>
      </c>
      <c r="G73" s="82">
        <v>29614</v>
      </c>
      <c r="H73" s="74">
        <v>29614</v>
      </c>
      <c r="I73" s="74">
        <v>21430.5</v>
      </c>
      <c r="J73" s="74">
        <v>11</v>
      </c>
      <c r="K73" s="74">
        <v>11</v>
      </c>
      <c r="L73" s="74">
        <v>11</v>
      </c>
      <c r="M73" s="74">
        <v>11</v>
      </c>
      <c r="N73" s="74">
        <v>11</v>
      </c>
      <c r="O73" s="74">
        <v>11</v>
      </c>
      <c r="P73" s="74">
        <v>11</v>
      </c>
      <c r="Q73" s="74">
        <v>11</v>
      </c>
      <c r="R73" s="74">
        <v>11</v>
      </c>
      <c r="S73" s="74">
        <v>11</v>
      </c>
      <c r="T73" s="74">
        <v>11</v>
      </c>
    </row>
    <row r="74" spans="2:20" ht="15" customHeight="1" x14ac:dyDescent="0.2">
      <c r="B74" s="79" t="s">
        <v>104</v>
      </c>
      <c r="C74" s="80" t="s">
        <v>103</v>
      </c>
      <c r="D74" s="80" t="s">
        <v>407</v>
      </c>
      <c r="E74" s="80" t="s">
        <v>408</v>
      </c>
      <c r="F74" s="81" t="s">
        <v>101</v>
      </c>
      <c r="G74" s="82">
        <v>25912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17.5</v>
      </c>
      <c r="N74" s="74">
        <v>17.5</v>
      </c>
      <c r="O74" s="74">
        <v>0</v>
      </c>
      <c r="P74" s="74">
        <v>0</v>
      </c>
      <c r="Q74" s="74">
        <v>0</v>
      </c>
      <c r="R74" s="74">
        <v>0</v>
      </c>
      <c r="S74" s="74">
        <v>0</v>
      </c>
      <c r="T74" s="74">
        <v>12</v>
      </c>
    </row>
    <row r="75" spans="2:20" ht="15" customHeight="1" x14ac:dyDescent="0.2">
      <c r="B75" s="79" t="s">
        <v>107</v>
      </c>
      <c r="C75" s="80" t="s">
        <v>105</v>
      </c>
      <c r="D75" s="80" t="s">
        <v>409</v>
      </c>
      <c r="E75" s="80" t="s">
        <v>410</v>
      </c>
      <c r="F75" s="81" t="s">
        <v>106</v>
      </c>
      <c r="G75" s="82" t="s">
        <v>588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21.5</v>
      </c>
      <c r="N75" s="74">
        <v>25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</row>
    <row r="76" spans="2:20" ht="15" customHeight="1" x14ac:dyDescent="0.2">
      <c r="B76" s="79" t="s">
        <v>110</v>
      </c>
      <c r="C76" s="80" t="s">
        <v>108</v>
      </c>
      <c r="D76" s="80" t="s">
        <v>411</v>
      </c>
      <c r="E76" s="80" t="s">
        <v>412</v>
      </c>
      <c r="F76" s="81" t="s">
        <v>109</v>
      </c>
      <c r="G76" s="82">
        <v>55526</v>
      </c>
      <c r="H76" s="74">
        <v>55526</v>
      </c>
      <c r="I76" s="74">
        <v>55526</v>
      </c>
      <c r="J76" s="74">
        <v>0</v>
      </c>
      <c r="K76" s="74">
        <v>0</v>
      </c>
      <c r="L76" s="74">
        <v>0</v>
      </c>
      <c r="M76" s="74">
        <v>18.5</v>
      </c>
      <c r="N76" s="74">
        <v>20.5</v>
      </c>
      <c r="O76" s="74">
        <v>0</v>
      </c>
      <c r="P76" s="74">
        <v>0</v>
      </c>
      <c r="Q76" s="74">
        <v>0</v>
      </c>
      <c r="R76" s="74">
        <v>18.5</v>
      </c>
      <c r="S76" s="74">
        <v>20.5</v>
      </c>
      <c r="T76" s="74">
        <v>34</v>
      </c>
    </row>
    <row r="77" spans="2:20" ht="15" customHeight="1" x14ac:dyDescent="0.2">
      <c r="B77" s="79" t="s">
        <v>102</v>
      </c>
      <c r="C77" s="80" t="s">
        <v>100</v>
      </c>
      <c r="D77" s="80" t="s">
        <v>407</v>
      </c>
      <c r="E77" s="80" t="s">
        <v>408</v>
      </c>
      <c r="F77" s="81" t="s">
        <v>101</v>
      </c>
      <c r="G77" s="82">
        <v>71746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53</v>
      </c>
      <c r="N77" s="74">
        <v>57</v>
      </c>
      <c r="O77" s="74">
        <v>0</v>
      </c>
      <c r="P77" s="74">
        <v>0</v>
      </c>
      <c r="Q77" s="74">
        <v>0</v>
      </c>
      <c r="R77" s="74">
        <v>53</v>
      </c>
      <c r="S77" s="74">
        <v>57</v>
      </c>
      <c r="T77" s="74">
        <v>36.5</v>
      </c>
    </row>
    <row r="78" spans="2:20" ht="15" customHeight="1" x14ac:dyDescent="0.2">
      <c r="B78" s="79" t="s">
        <v>112</v>
      </c>
      <c r="C78" s="80" t="s">
        <v>111</v>
      </c>
      <c r="D78" s="80" t="s">
        <v>413</v>
      </c>
      <c r="E78" s="80" t="s">
        <v>414</v>
      </c>
      <c r="F78" s="81" t="s">
        <v>42</v>
      </c>
      <c r="G78" s="82">
        <v>63774</v>
      </c>
      <c r="H78" s="74">
        <v>63774</v>
      </c>
      <c r="I78" s="74">
        <v>63774</v>
      </c>
      <c r="J78" s="74">
        <v>41</v>
      </c>
      <c r="K78" s="74">
        <v>43</v>
      </c>
      <c r="L78" s="74">
        <v>47</v>
      </c>
      <c r="M78" s="74">
        <v>46</v>
      </c>
      <c r="N78" s="74">
        <v>44</v>
      </c>
      <c r="O78" s="74">
        <v>41</v>
      </c>
      <c r="P78" s="74">
        <v>43</v>
      </c>
      <c r="Q78" s="74">
        <v>47</v>
      </c>
      <c r="R78" s="74">
        <v>46</v>
      </c>
      <c r="S78" s="74">
        <v>44</v>
      </c>
      <c r="T78" s="74">
        <v>48</v>
      </c>
    </row>
    <row r="79" spans="2:20" ht="15" customHeight="1" x14ac:dyDescent="0.2">
      <c r="B79" s="79" t="s">
        <v>114</v>
      </c>
      <c r="C79" s="80" t="s">
        <v>113</v>
      </c>
      <c r="D79" s="80" t="s">
        <v>413</v>
      </c>
      <c r="E79" s="80" t="s">
        <v>414</v>
      </c>
      <c r="F79" s="81" t="s">
        <v>58</v>
      </c>
      <c r="G79" s="82">
        <v>11105</v>
      </c>
      <c r="H79" s="74">
        <v>11105</v>
      </c>
      <c r="I79" s="74">
        <v>22210</v>
      </c>
      <c r="J79" s="74">
        <v>41</v>
      </c>
      <c r="K79" s="74">
        <v>43</v>
      </c>
      <c r="L79" s="74">
        <v>47</v>
      </c>
      <c r="M79" s="74">
        <v>46</v>
      </c>
      <c r="N79" s="74">
        <v>44</v>
      </c>
      <c r="O79" s="74">
        <v>41</v>
      </c>
      <c r="P79" s="74">
        <v>43</v>
      </c>
      <c r="Q79" s="74">
        <v>47</v>
      </c>
      <c r="R79" s="74">
        <v>46</v>
      </c>
      <c r="S79" s="74">
        <v>44</v>
      </c>
      <c r="T79" s="74">
        <v>48</v>
      </c>
    </row>
    <row r="80" spans="2:20" ht="15" customHeight="1" x14ac:dyDescent="0.2">
      <c r="B80" s="79" t="s">
        <v>117</v>
      </c>
      <c r="C80" s="80" t="s">
        <v>115</v>
      </c>
      <c r="D80" s="80" t="s">
        <v>391</v>
      </c>
      <c r="E80" s="80" t="s">
        <v>392</v>
      </c>
      <c r="F80" s="81" t="s">
        <v>116</v>
      </c>
      <c r="G80" s="82">
        <v>23915</v>
      </c>
      <c r="H80" s="74">
        <v>23915</v>
      </c>
      <c r="I80" s="74">
        <v>23915</v>
      </c>
      <c r="J80" s="74">
        <v>19</v>
      </c>
      <c r="K80" s="74">
        <v>16</v>
      </c>
      <c r="L80" s="74">
        <v>18</v>
      </c>
      <c r="M80" s="74">
        <v>17</v>
      </c>
      <c r="N80" s="74">
        <v>16</v>
      </c>
      <c r="O80" s="74">
        <v>19</v>
      </c>
      <c r="P80" s="74">
        <v>16</v>
      </c>
      <c r="Q80" s="74">
        <v>18</v>
      </c>
      <c r="R80" s="74">
        <v>17</v>
      </c>
      <c r="S80" s="74">
        <v>16</v>
      </c>
      <c r="T80" s="74">
        <v>17</v>
      </c>
    </row>
    <row r="81" spans="2:20" ht="15" customHeight="1" x14ac:dyDescent="0.2">
      <c r="B81" s="79" t="s">
        <v>119</v>
      </c>
      <c r="C81" s="80" t="s">
        <v>118</v>
      </c>
      <c r="D81" s="80" t="s">
        <v>391</v>
      </c>
      <c r="E81" s="80" t="s">
        <v>392</v>
      </c>
      <c r="F81" s="81" t="s">
        <v>116</v>
      </c>
      <c r="G81" s="82">
        <v>21258</v>
      </c>
      <c r="H81" s="74">
        <v>21258</v>
      </c>
      <c r="I81" s="74">
        <v>21258</v>
      </c>
      <c r="J81" s="74">
        <v>11</v>
      </c>
      <c r="K81" s="74">
        <v>12</v>
      </c>
      <c r="L81" s="74">
        <v>11</v>
      </c>
      <c r="M81" s="74">
        <v>12</v>
      </c>
      <c r="N81" s="74">
        <v>10</v>
      </c>
      <c r="O81" s="74">
        <v>11</v>
      </c>
      <c r="P81" s="74">
        <v>12</v>
      </c>
      <c r="Q81" s="74">
        <v>11</v>
      </c>
      <c r="R81" s="74">
        <v>12</v>
      </c>
      <c r="S81" s="74">
        <v>10</v>
      </c>
      <c r="T81" s="74">
        <v>10</v>
      </c>
    </row>
    <row r="82" spans="2:20" ht="15" customHeight="1" x14ac:dyDescent="0.2">
      <c r="B82" s="79" t="s">
        <v>121</v>
      </c>
      <c r="C82" s="80" t="s">
        <v>120</v>
      </c>
      <c r="D82" s="80" t="s">
        <v>415</v>
      </c>
      <c r="E82" s="80" t="s">
        <v>416</v>
      </c>
      <c r="F82" s="81" t="s">
        <v>42</v>
      </c>
      <c r="G82" s="82">
        <v>133263</v>
      </c>
      <c r="H82" s="74">
        <v>133263</v>
      </c>
      <c r="I82" s="74">
        <v>133263</v>
      </c>
      <c r="J82" s="74">
        <v>7</v>
      </c>
      <c r="K82" s="74">
        <v>7</v>
      </c>
      <c r="L82" s="74">
        <v>7</v>
      </c>
      <c r="M82" s="74">
        <v>7</v>
      </c>
      <c r="N82" s="74">
        <v>9</v>
      </c>
      <c r="O82" s="74">
        <v>7</v>
      </c>
      <c r="P82" s="74">
        <v>7</v>
      </c>
      <c r="Q82" s="74">
        <v>7</v>
      </c>
      <c r="R82" s="74">
        <v>7</v>
      </c>
      <c r="S82" s="74">
        <v>9</v>
      </c>
      <c r="T82" s="74">
        <v>9</v>
      </c>
    </row>
    <row r="83" spans="2:20" ht="15" customHeight="1" x14ac:dyDescent="0.2">
      <c r="B83" s="79" t="s">
        <v>124</v>
      </c>
      <c r="C83" s="80" t="s">
        <v>122</v>
      </c>
      <c r="D83" s="80" t="s">
        <v>417</v>
      </c>
      <c r="E83" s="80" t="s">
        <v>418</v>
      </c>
      <c r="F83" s="81" t="s">
        <v>123</v>
      </c>
      <c r="G83" s="82">
        <v>51825</v>
      </c>
      <c r="H83" s="74">
        <v>51825</v>
      </c>
      <c r="I83" s="74">
        <v>51825</v>
      </c>
      <c r="J83" s="74">
        <v>51.8</v>
      </c>
      <c r="K83" s="74">
        <v>51.8</v>
      </c>
      <c r="L83" s="74">
        <v>51.8</v>
      </c>
      <c r="M83" s="74">
        <v>52.8</v>
      </c>
      <c r="N83" s="74">
        <v>47.8</v>
      </c>
      <c r="O83" s="74">
        <v>0</v>
      </c>
      <c r="P83" s="74">
        <v>0</v>
      </c>
      <c r="Q83" s="74">
        <v>0</v>
      </c>
      <c r="R83" s="74">
        <v>0</v>
      </c>
      <c r="S83" s="74">
        <v>0</v>
      </c>
      <c r="T83" s="74">
        <v>40</v>
      </c>
    </row>
    <row r="84" spans="2:20" ht="15" customHeight="1" x14ac:dyDescent="0.2">
      <c r="B84" s="79" t="s">
        <v>127</v>
      </c>
      <c r="C84" s="80" t="s">
        <v>125</v>
      </c>
      <c r="D84" s="80" t="s">
        <v>419</v>
      </c>
      <c r="E84" s="80" t="s">
        <v>420</v>
      </c>
      <c r="F84" s="81" t="s">
        <v>126</v>
      </c>
      <c r="G84" s="82">
        <v>21258</v>
      </c>
      <c r="H84" s="74">
        <v>21258</v>
      </c>
      <c r="I84" s="74">
        <v>12018.16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74">
        <v>0</v>
      </c>
      <c r="T84" s="74">
        <v>0</v>
      </c>
    </row>
    <row r="85" spans="2:20" ht="15" customHeight="1" x14ac:dyDescent="0.2">
      <c r="B85" s="79" t="s">
        <v>272</v>
      </c>
      <c r="C85" s="80" t="s">
        <v>525</v>
      </c>
      <c r="D85" s="80" t="s">
        <v>453</v>
      </c>
      <c r="E85" s="80" t="s">
        <v>454</v>
      </c>
      <c r="F85" s="81" t="s">
        <v>139</v>
      </c>
      <c r="G85" s="82">
        <v>156757</v>
      </c>
      <c r="H85" s="74">
        <v>156757</v>
      </c>
      <c r="I85" s="74">
        <v>156757</v>
      </c>
      <c r="J85" s="74">
        <v>0</v>
      </c>
      <c r="K85" s="74">
        <v>0</v>
      </c>
      <c r="L85" s="74">
        <v>0</v>
      </c>
      <c r="M85" s="74">
        <v>0</v>
      </c>
      <c r="N85" s="74">
        <v>0</v>
      </c>
      <c r="O85" s="74">
        <v>17.600000000000001</v>
      </c>
      <c r="P85" s="74">
        <v>17.600000000000001</v>
      </c>
      <c r="Q85" s="74">
        <v>17.600000000000001</v>
      </c>
      <c r="R85" s="74">
        <v>17.600000000000001</v>
      </c>
      <c r="S85" s="74">
        <v>17.600000000000001</v>
      </c>
      <c r="T85" s="74">
        <v>17.600000000000001</v>
      </c>
    </row>
    <row r="86" spans="2:20" ht="15" customHeight="1" x14ac:dyDescent="0.2">
      <c r="B86" s="79" t="s">
        <v>274</v>
      </c>
      <c r="C86" s="80" t="s">
        <v>273</v>
      </c>
      <c r="D86" s="80" t="s">
        <v>417</v>
      </c>
      <c r="E86" s="80" t="s">
        <v>418</v>
      </c>
      <c r="F86" s="81" t="s">
        <v>123</v>
      </c>
      <c r="G86" s="82">
        <v>40247</v>
      </c>
      <c r="H86" s="74">
        <v>40247</v>
      </c>
      <c r="I86" s="74">
        <v>40247</v>
      </c>
      <c r="J86" s="74">
        <v>25</v>
      </c>
      <c r="K86" s="74">
        <v>25</v>
      </c>
      <c r="L86" s="74">
        <v>29</v>
      </c>
      <c r="M86" s="74">
        <v>24</v>
      </c>
      <c r="N86" s="74">
        <v>26</v>
      </c>
      <c r="O86" s="74">
        <v>0</v>
      </c>
      <c r="P86" s="74">
        <v>0</v>
      </c>
      <c r="Q86" s="74">
        <v>0</v>
      </c>
      <c r="R86" s="74">
        <v>0</v>
      </c>
      <c r="S86" s="74">
        <v>0</v>
      </c>
      <c r="T86" s="74">
        <v>0</v>
      </c>
    </row>
    <row r="87" spans="2:20" ht="15" customHeight="1" x14ac:dyDescent="0.2">
      <c r="B87" s="79" t="s">
        <v>276</v>
      </c>
      <c r="C87" s="80" t="s">
        <v>275</v>
      </c>
      <c r="D87" s="80" t="s">
        <v>417</v>
      </c>
      <c r="E87" s="80" t="s">
        <v>418</v>
      </c>
      <c r="F87" s="81" t="s">
        <v>123</v>
      </c>
      <c r="G87" s="82">
        <v>13416</v>
      </c>
      <c r="H87" s="74">
        <v>13416</v>
      </c>
      <c r="I87" s="74">
        <v>13416</v>
      </c>
      <c r="J87" s="74">
        <v>23</v>
      </c>
      <c r="K87" s="74">
        <v>25</v>
      </c>
      <c r="L87" s="74">
        <v>22</v>
      </c>
      <c r="M87" s="74">
        <v>22</v>
      </c>
      <c r="N87" s="74">
        <v>20</v>
      </c>
      <c r="O87" s="74">
        <v>0</v>
      </c>
      <c r="P87" s="74">
        <v>0</v>
      </c>
      <c r="Q87" s="74">
        <v>0</v>
      </c>
      <c r="R87" s="74">
        <v>0</v>
      </c>
      <c r="S87" s="74">
        <v>0</v>
      </c>
      <c r="T87" s="74">
        <v>0</v>
      </c>
    </row>
    <row r="88" spans="2:20" ht="15" customHeight="1" x14ac:dyDescent="0.2">
      <c r="B88" s="79" t="s">
        <v>278</v>
      </c>
      <c r="C88" s="80" t="s">
        <v>277</v>
      </c>
      <c r="D88" s="80" t="s">
        <v>417</v>
      </c>
      <c r="E88" s="80" t="s">
        <v>418</v>
      </c>
      <c r="F88" s="81" t="s">
        <v>123</v>
      </c>
      <c r="G88" s="82">
        <v>33539</v>
      </c>
      <c r="H88" s="74">
        <v>33539</v>
      </c>
      <c r="I88" s="74">
        <v>33539</v>
      </c>
      <c r="J88" s="74">
        <v>25</v>
      </c>
      <c r="K88" s="74">
        <v>24</v>
      </c>
      <c r="L88" s="74">
        <v>24</v>
      </c>
      <c r="M88" s="74">
        <v>22</v>
      </c>
      <c r="N88" s="74">
        <v>24</v>
      </c>
      <c r="O88" s="74">
        <v>0</v>
      </c>
      <c r="P88" s="74">
        <v>0</v>
      </c>
      <c r="Q88" s="74">
        <v>0</v>
      </c>
      <c r="R88" s="74">
        <v>0</v>
      </c>
      <c r="S88" s="74">
        <v>0</v>
      </c>
      <c r="T88" s="74">
        <v>0</v>
      </c>
    </row>
    <row r="89" spans="2:20" ht="15" customHeight="1" x14ac:dyDescent="0.2">
      <c r="B89" s="79" t="s">
        <v>279</v>
      </c>
      <c r="C89" s="80" t="s">
        <v>526</v>
      </c>
      <c r="D89" s="80" t="s">
        <v>461</v>
      </c>
      <c r="E89" s="80" t="s">
        <v>462</v>
      </c>
      <c r="F89" s="81" t="s">
        <v>269</v>
      </c>
      <c r="G89" s="82">
        <v>147572</v>
      </c>
      <c r="H89" s="74">
        <v>147572</v>
      </c>
      <c r="I89" s="74">
        <v>26000</v>
      </c>
      <c r="J89" s="74">
        <v>1</v>
      </c>
      <c r="K89" s="74">
        <v>1</v>
      </c>
      <c r="L89" s="74">
        <v>1</v>
      </c>
      <c r="M89" s="74">
        <v>1</v>
      </c>
      <c r="N89" s="74">
        <v>1</v>
      </c>
      <c r="O89" s="74">
        <v>1</v>
      </c>
      <c r="P89" s="74">
        <v>1</v>
      </c>
      <c r="Q89" s="74">
        <v>1</v>
      </c>
      <c r="R89" s="74">
        <v>1</v>
      </c>
      <c r="S89" s="74">
        <v>1</v>
      </c>
      <c r="T89" s="74">
        <v>0</v>
      </c>
    </row>
    <row r="90" spans="2:20" ht="15" customHeight="1" x14ac:dyDescent="0.2">
      <c r="B90" s="79" t="s">
        <v>281</v>
      </c>
      <c r="C90" s="80" t="s">
        <v>527</v>
      </c>
      <c r="D90" s="80" t="s">
        <v>435</v>
      </c>
      <c r="E90" s="80" t="s">
        <v>436</v>
      </c>
      <c r="F90" s="81" t="s">
        <v>280</v>
      </c>
      <c r="G90" s="82">
        <v>623825</v>
      </c>
      <c r="H90" s="74">
        <v>623825</v>
      </c>
      <c r="I90" s="74">
        <v>623825</v>
      </c>
      <c r="J90" s="74">
        <v>0</v>
      </c>
      <c r="K90" s="74">
        <v>0</v>
      </c>
      <c r="L90" s="74">
        <v>0</v>
      </c>
      <c r="M90" s="74">
        <v>0</v>
      </c>
      <c r="N90" s="74">
        <v>0</v>
      </c>
      <c r="O90" s="74">
        <v>190</v>
      </c>
      <c r="P90" s="74">
        <v>179</v>
      </c>
      <c r="Q90" s="74">
        <v>191</v>
      </c>
      <c r="R90" s="74">
        <v>174</v>
      </c>
      <c r="S90" s="74">
        <v>153</v>
      </c>
      <c r="T90" s="74">
        <v>156</v>
      </c>
    </row>
    <row r="91" spans="2:20" ht="15" customHeight="1" x14ac:dyDescent="0.2">
      <c r="B91" s="79" t="s">
        <v>282</v>
      </c>
      <c r="C91" s="80" t="s">
        <v>528</v>
      </c>
      <c r="D91" s="80" t="s">
        <v>463</v>
      </c>
      <c r="E91" s="80" t="s">
        <v>464</v>
      </c>
      <c r="F91" s="81" t="s">
        <v>208</v>
      </c>
      <c r="G91" s="82">
        <v>93909</v>
      </c>
      <c r="H91" s="74">
        <v>93909</v>
      </c>
      <c r="I91" s="74">
        <v>93909</v>
      </c>
      <c r="J91" s="74">
        <v>45</v>
      </c>
      <c r="K91" s="74">
        <v>47</v>
      </c>
      <c r="L91" s="74">
        <v>54</v>
      </c>
      <c r="M91" s="74">
        <v>49</v>
      </c>
      <c r="N91" s="74">
        <v>52</v>
      </c>
      <c r="O91" s="74">
        <v>45</v>
      </c>
      <c r="P91" s="74">
        <v>47</v>
      </c>
      <c r="Q91" s="74">
        <v>54</v>
      </c>
      <c r="R91" s="74">
        <v>49</v>
      </c>
      <c r="S91" s="74">
        <v>52</v>
      </c>
      <c r="T91" s="74">
        <v>59</v>
      </c>
    </row>
    <row r="92" spans="2:20" ht="15" customHeight="1" x14ac:dyDescent="0.2">
      <c r="B92" s="79" t="s">
        <v>130</v>
      </c>
      <c r="C92" s="80" t="s">
        <v>128</v>
      </c>
      <c r="D92" s="80" t="s">
        <v>421</v>
      </c>
      <c r="E92" s="80" t="s">
        <v>422</v>
      </c>
      <c r="F92" s="81" t="s">
        <v>129</v>
      </c>
      <c r="G92" s="82">
        <v>6622</v>
      </c>
      <c r="H92" s="74">
        <v>0</v>
      </c>
      <c r="I92" s="74">
        <v>0</v>
      </c>
      <c r="J92" s="74">
        <v>27</v>
      </c>
      <c r="K92" s="74">
        <v>31</v>
      </c>
      <c r="L92" s="74">
        <v>30</v>
      </c>
      <c r="M92" s="74">
        <v>30</v>
      </c>
      <c r="N92" s="74">
        <v>28</v>
      </c>
      <c r="O92" s="74">
        <v>27</v>
      </c>
      <c r="P92" s="74">
        <v>31</v>
      </c>
      <c r="Q92" s="74">
        <v>30</v>
      </c>
      <c r="R92" s="74">
        <v>30</v>
      </c>
      <c r="S92" s="74">
        <v>28</v>
      </c>
      <c r="T92" s="74">
        <v>31</v>
      </c>
    </row>
    <row r="93" spans="2:20" ht="15" customHeight="1" x14ac:dyDescent="0.2">
      <c r="B93" s="79" t="s">
        <v>132</v>
      </c>
      <c r="C93" s="80" t="s">
        <v>131</v>
      </c>
      <c r="D93" s="80" t="s">
        <v>421</v>
      </c>
      <c r="E93" s="80" t="s">
        <v>422</v>
      </c>
      <c r="F93" s="81" t="s">
        <v>129</v>
      </c>
      <c r="G93" s="82">
        <v>7972</v>
      </c>
      <c r="H93" s="74">
        <v>0</v>
      </c>
      <c r="I93" s="74">
        <v>0</v>
      </c>
      <c r="J93" s="74">
        <v>27</v>
      </c>
      <c r="K93" s="74">
        <v>31</v>
      </c>
      <c r="L93" s="74">
        <v>30</v>
      </c>
      <c r="M93" s="74">
        <v>30</v>
      </c>
      <c r="N93" s="74">
        <v>28</v>
      </c>
      <c r="O93" s="74">
        <v>27</v>
      </c>
      <c r="P93" s="74">
        <v>31</v>
      </c>
      <c r="Q93" s="74">
        <v>30</v>
      </c>
      <c r="R93" s="74">
        <v>30</v>
      </c>
      <c r="S93" s="74">
        <v>28</v>
      </c>
      <c r="T93" s="74">
        <v>31</v>
      </c>
    </row>
    <row r="94" spans="2:20" ht="15" customHeight="1" x14ac:dyDescent="0.2">
      <c r="B94" s="79" t="s">
        <v>284</v>
      </c>
      <c r="C94" s="80" t="s">
        <v>529</v>
      </c>
      <c r="D94" s="80" t="s">
        <v>465</v>
      </c>
      <c r="E94" s="80" t="s">
        <v>466</v>
      </c>
      <c r="F94" s="81" t="s">
        <v>283</v>
      </c>
      <c r="G94" s="82">
        <v>40247</v>
      </c>
      <c r="H94" s="74">
        <v>0</v>
      </c>
      <c r="I94" s="74">
        <v>0</v>
      </c>
      <c r="J94" s="74">
        <v>3</v>
      </c>
      <c r="K94" s="74">
        <v>3</v>
      </c>
      <c r="L94" s="74">
        <v>3</v>
      </c>
      <c r="M94" s="74">
        <v>3</v>
      </c>
      <c r="N94" s="74">
        <v>3</v>
      </c>
      <c r="O94" s="74">
        <v>3</v>
      </c>
      <c r="P94" s="74">
        <v>3</v>
      </c>
      <c r="Q94" s="74">
        <v>3</v>
      </c>
      <c r="R94" s="74">
        <v>3</v>
      </c>
      <c r="S94" s="74">
        <v>3</v>
      </c>
      <c r="T94" s="74">
        <v>3</v>
      </c>
    </row>
    <row r="95" spans="2:20" ht="15" customHeight="1" x14ac:dyDescent="0.2">
      <c r="B95" s="79" t="s">
        <v>285</v>
      </c>
      <c r="C95" s="80" t="s">
        <v>530</v>
      </c>
      <c r="D95" s="80" t="s">
        <v>467</v>
      </c>
      <c r="E95" s="80" t="s">
        <v>468</v>
      </c>
      <c r="F95" s="81" t="s">
        <v>95</v>
      </c>
      <c r="G95" s="82" t="s">
        <v>588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  <c r="O95" s="74">
        <v>0</v>
      </c>
      <c r="P95" s="74">
        <v>0</v>
      </c>
      <c r="Q95" s="74">
        <v>0</v>
      </c>
      <c r="R95" s="74">
        <v>0</v>
      </c>
      <c r="S95" s="74">
        <v>0</v>
      </c>
      <c r="T95" s="74">
        <v>0</v>
      </c>
    </row>
    <row r="96" spans="2:20" ht="15" customHeight="1" x14ac:dyDescent="0.2">
      <c r="B96" s="79" t="s">
        <v>286</v>
      </c>
      <c r="C96" s="80" t="s">
        <v>531</v>
      </c>
      <c r="D96" s="80" t="s">
        <v>469</v>
      </c>
      <c r="E96" s="80" t="s">
        <v>470</v>
      </c>
      <c r="F96" s="81" t="s">
        <v>205</v>
      </c>
      <c r="G96" s="82">
        <v>201234</v>
      </c>
      <c r="H96" s="74">
        <v>201234</v>
      </c>
      <c r="I96" s="74">
        <v>196203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  <c r="O96" s="74">
        <v>0</v>
      </c>
      <c r="P96" s="74">
        <v>0</v>
      </c>
      <c r="Q96" s="74">
        <v>0</v>
      </c>
      <c r="R96" s="74">
        <v>0</v>
      </c>
      <c r="S96" s="74">
        <v>0</v>
      </c>
      <c r="T96" s="74">
        <v>9.34</v>
      </c>
    </row>
    <row r="97" spans="2:20" ht="15" customHeight="1" x14ac:dyDescent="0.2">
      <c r="B97" s="79" t="s">
        <v>289</v>
      </c>
      <c r="C97" s="80" t="s">
        <v>287</v>
      </c>
      <c r="D97" s="80" t="s">
        <v>423</v>
      </c>
      <c r="E97" s="80" t="s">
        <v>424</v>
      </c>
      <c r="F97" s="81" t="s">
        <v>288</v>
      </c>
      <c r="G97" s="82">
        <v>121922</v>
      </c>
      <c r="H97" s="74">
        <v>121922</v>
      </c>
      <c r="I97" s="74">
        <v>121922</v>
      </c>
      <c r="J97" s="74">
        <v>0</v>
      </c>
      <c r="K97" s="74">
        <v>9</v>
      </c>
      <c r="L97" s="74">
        <v>13</v>
      </c>
      <c r="M97" s="74">
        <v>19</v>
      </c>
      <c r="N97" s="74">
        <v>19</v>
      </c>
      <c r="O97" s="74">
        <v>0</v>
      </c>
      <c r="P97" s="74">
        <v>9</v>
      </c>
      <c r="Q97" s="74">
        <v>13</v>
      </c>
      <c r="R97" s="74">
        <v>19</v>
      </c>
      <c r="S97" s="74">
        <v>19</v>
      </c>
      <c r="T97" s="74">
        <v>18</v>
      </c>
    </row>
    <row r="98" spans="2:20" ht="15" customHeight="1" x14ac:dyDescent="0.2">
      <c r="B98" s="79" t="s">
        <v>291</v>
      </c>
      <c r="C98" s="80" t="s">
        <v>532</v>
      </c>
      <c r="D98" s="80" t="s">
        <v>423</v>
      </c>
      <c r="E98" s="80" t="s">
        <v>424</v>
      </c>
      <c r="F98" s="81" t="s">
        <v>290</v>
      </c>
      <c r="G98" s="82">
        <v>154279</v>
      </c>
      <c r="H98" s="74">
        <v>154279</v>
      </c>
      <c r="I98" s="74">
        <v>154279</v>
      </c>
      <c r="J98" s="74">
        <v>18</v>
      </c>
      <c r="K98" s="74">
        <v>21</v>
      </c>
      <c r="L98" s="74">
        <v>25</v>
      </c>
      <c r="M98" s="74">
        <v>21</v>
      </c>
      <c r="N98" s="74">
        <v>22</v>
      </c>
      <c r="O98" s="74">
        <v>18</v>
      </c>
      <c r="P98" s="74">
        <v>21</v>
      </c>
      <c r="Q98" s="74">
        <v>25</v>
      </c>
      <c r="R98" s="74">
        <v>21</v>
      </c>
      <c r="S98" s="74">
        <v>22</v>
      </c>
      <c r="T98" s="74">
        <v>22</v>
      </c>
    </row>
    <row r="99" spans="2:20" ht="15" customHeight="1" x14ac:dyDescent="0.2">
      <c r="B99" s="79" t="s">
        <v>293</v>
      </c>
      <c r="C99" s="80" t="s">
        <v>533</v>
      </c>
      <c r="D99" s="80" t="s">
        <v>423</v>
      </c>
      <c r="E99" s="80" t="s">
        <v>424</v>
      </c>
      <c r="F99" s="81" t="s">
        <v>292</v>
      </c>
      <c r="G99" s="82">
        <v>113213</v>
      </c>
      <c r="H99" s="74">
        <v>113213</v>
      </c>
      <c r="I99" s="74">
        <v>113213</v>
      </c>
      <c r="J99" s="74">
        <v>11</v>
      </c>
      <c r="K99" s="74">
        <v>16</v>
      </c>
      <c r="L99" s="74">
        <v>15</v>
      </c>
      <c r="M99" s="74">
        <v>13</v>
      </c>
      <c r="N99" s="74">
        <v>17</v>
      </c>
      <c r="O99" s="74">
        <v>11</v>
      </c>
      <c r="P99" s="74">
        <v>16</v>
      </c>
      <c r="Q99" s="74">
        <v>15</v>
      </c>
      <c r="R99" s="74">
        <v>13</v>
      </c>
      <c r="S99" s="74">
        <v>17</v>
      </c>
      <c r="T99" s="74">
        <v>17</v>
      </c>
    </row>
    <row r="100" spans="2:20" ht="15" customHeight="1" x14ac:dyDescent="0.2">
      <c r="B100" s="79" t="s">
        <v>135</v>
      </c>
      <c r="C100" s="80" t="s">
        <v>133</v>
      </c>
      <c r="D100" s="80" t="s">
        <v>425</v>
      </c>
      <c r="E100" s="80" t="s">
        <v>426</v>
      </c>
      <c r="F100" s="81" t="s">
        <v>134</v>
      </c>
      <c r="G100" s="82">
        <v>42516</v>
      </c>
      <c r="H100" s="74">
        <v>42516</v>
      </c>
      <c r="I100" s="74">
        <v>42516</v>
      </c>
      <c r="J100" s="74">
        <v>3</v>
      </c>
      <c r="K100" s="74">
        <v>2</v>
      </c>
      <c r="L100" s="74">
        <v>2</v>
      </c>
      <c r="M100" s="74">
        <v>2</v>
      </c>
      <c r="N100" s="74">
        <v>2</v>
      </c>
      <c r="O100" s="74">
        <v>3</v>
      </c>
      <c r="P100" s="74">
        <v>2</v>
      </c>
      <c r="Q100" s="74">
        <v>2</v>
      </c>
      <c r="R100" s="74">
        <v>2</v>
      </c>
      <c r="S100" s="74">
        <v>2</v>
      </c>
      <c r="T100" s="74">
        <v>2</v>
      </c>
    </row>
    <row r="101" spans="2:20" ht="15" customHeight="1" x14ac:dyDescent="0.2">
      <c r="B101" s="79" t="s">
        <v>294</v>
      </c>
      <c r="C101" s="80" t="s">
        <v>534</v>
      </c>
      <c r="D101" s="80" t="s">
        <v>471</v>
      </c>
      <c r="E101" s="80" t="s">
        <v>472</v>
      </c>
      <c r="F101" s="81" t="s">
        <v>126</v>
      </c>
      <c r="G101" s="82">
        <v>133050</v>
      </c>
      <c r="H101" s="74">
        <v>133050</v>
      </c>
      <c r="I101" s="74">
        <v>82035.360000000001</v>
      </c>
      <c r="J101" s="74">
        <v>10</v>
      </c>
      <c r="K101" s="74">
        <v>8</v>
      </c>
      <c r="L101" s="74">
        <v>7</v>
      </c>
      <c r="M101" s="74">
        <v>7</v>
      </c>
      <c r="N101" s="74">
        <v>8</v>
      </c>
      <c r="O101" s="74">
        <v>10</v>
      </c>
      <c r="P101" s="74">
        <v>8</v>
      </c>
      <c r="Q101" s="74">
        <v>7</v>
      </c>
      <c r="R101" s="74">
        <v>7</v>
      </c>
      <c r="S101" s="74">
        <v>8</v>
      </c>
      <c r="T101" s="74">
        <v>7</v>
      </c>
    </row>
    <row r="102" spans="2:20" ht="15" customHeight="1" x14ac:dyDescent="0.2">
      <c r="B102" s="79" t="s">
        <v>295</v>
      </c>
      <c r="C102" s="80" t="s">
        <v>535</v>
      </c>
      <c r="D102" s="80" t="s">
        <v>471</v>
      </c>
      <c r="E102" s="80" t="s">
        <v>472</v>
      </c>
      <c r="F102" s="81" t="s">
        <v>126</v>
      </c>
      <c r="G102" s="82">
        <v>42334</v>
      </c>
      <c r="H102" s="74">
        <v>42334</v>
      </c>
      <c r="I102" s="74">
        <v>13346.99</v>
      </c>
      <c r="J102" s="74">
        <v>10</v>
      </c>
      <c r="K102" s="74">
        <v>8</v>
      </c>
      <c r="L102" s="74">
        <v>7</v>
      </c>
      <c r="M102" s="74">
        <v>7</v>
      </c>
      <c r="N102" s="74">
        <v>8</v>
      </c>
      <c r="O102" s="74">
        <v>10</v>
      </c>
      <c r="P102" s="74">
        <v>8</v>
      </c>
      <c r="Q102" s="74">
        <v>7</v>
      </c>
      <c r="R102" s="74">
        <v>7</v>
      </c>
      <c r="S102" s="74">
        <v>8</v>
      </c>
      <c r="T102" s="74">
        <v>7</v>
      </c>
    </row>
    <row r="103" spans="2:20" ht="15" customHeight="1" x14ac:dyDescent="0.2">
      <c r="B103" s="79" t="s">
        <v>296</v>
      </c>
      <c r="C103" s="80" t="s">
        <v>536</v>
      </c>
      <c r="D103" s="80" t="s">
        <v>417</v>
      </c>
      <c r="E103" s="80" t="s">
        <v>418</v>
      </c>
      <c r="F103" s="81" t="s">
        <v>123</v>
      </c>
      <c r="G103" s="82">
        <v>13416</v>
      </c>
      <c r="H103" s="74">
        <v>13416</v>
      </c>
      <c r="I103" s="74">
        <v>13416</v>
      </c>
      <c r="J103" s="74">
        <v>5</v>
      </c>
      <c r="K103" s="74">
        <v>4</v>
      </c>
      <c r="L103" s="74">
        <v>3</v>
      </c>
      <c r="M103" s="74">
        <v>3</v>
      </c>
      <c r="N103" s="74">
        <v>3</v>
      </c>
      <c r="O103" s="74">
        <v>5</v>
      </c>
      <c r="P103" s="74">
        <v>4</v>
      </c>
      <c r="Q103" s="74">
        <v>3</v>
      </c>
      <c r="R103" s="74">
        <v>3</v>
      </c>
      <c r="S103" s="74">
        <v>3</v>
      </c>
      <c r="T103" s="74">
        <v>5</v>
      </c>
    </row>
    <row r="104" spans="2:20" ht="15" customHeight="1" x14ac:dyDescent="0.2">
      <c r="B104" s="79" t="s">
        <v>297</v>
      </c>
      <c r="C104" s="80" t="s">
        <v>537</v>
      </c>
      <c r="D104" s="80" t="s">
        <v>411</v>
      </c>
      <c r="E104" s="80" t="s">
        <v>412</v>
      </c>
      <c r="F104" s="81" t="s">
        <v>174</v>
      </c>
      <c r="G104" s="82">
        <v>53662</v>
      </c>
      <c r="H104" s="74">
        <v>53662</v>
      </c>
      <c r="I104" s="74">
        <v>53662</v>
      </c>
      <c r="J104" s="74">
        <v>43</v>
      </c>
      <c r="K104" s="74">
        <v>43</v>
      </c>
      <c r="L104" s="74">
        <v>43</v>
      </c>
      <c r="M104" s="74">
        <v>43</v>
      </c>
      <c r="N104" s="74">
        <v>43</v>
      </c>
      <c r="O104" s="74">
        <v>43</v>
      </c>
      <c r="P104" s="74">
        <v>43</v>
      </c>
      <c r="Q104" s="74">
        <v>43</v>
      </c>
      <c r="R104" s="74">
        <v>43</v>
      </c>
      <c r="S104" s="74">
        <v>43</v>
      </c>
      <c r="T104" s="74">
        <v>41</v>
      </c>
    </row>
    <row r="105" spans="2:20" ht="15" customHeight="1" x14ac:dyDescent="0.2">
      <c r="B105" s="79" t="s">
        <v>298</v>
      </c>
      <c r="C105" s="80" t="s">
        <v>538</v>
      </c>
      <c r="D105" s="80" t="s">
        <v>411</v>
      </c>
      <c r="E105" s="80" t="s">
        <v>412</v>
      </c>
      <c r="F105" s="81" t="s">
        <v>174</v>
      </c>
      <c r="G105" s="82">
        <v>42334</v>
      </c>
      <c r="H105" s="74">
        <v>42334</v>
      </c>
      <c r="I105" s="74">
        <v>42334</v>
      </c>
      <c r="J105" s="74">
        <v>220</v>
      </c>
      <c r="K105" s="74">
        <v>220</v>
      </c>
      <c r="L105" s="74">
        <v>220</v>
      </c>
      <c r="M105" s="74">
        <v>220</v>
      </c>
      <c r="N105" s="74">
        <v>220</v>
      </c>
      <c r="O105" s="74">
        <v>220</v>
      </c>
      <c r="P105" s="74">
        <v>220</v>
      </c>
      <c r="Q105" s="74">
        <v>220</v>
      </c>
      <c r="R105" s="74">
        <v>220</v>
      </c>
      <c r="S105" s="74">
        <v>220</v>
      </c>
      <c r="T105" s="74">
        <v>235</v>
      </c>
    </row>
    <row r="106" spans="2:20" ht="15" customHeight="1" x14ac:dyDescent="0.2">
      <c r="B106" s="79" t="s">
        <v>137</v>
      </c>
      <c r="C106" s="80" t="s">
        <v>136</v>
      </c>
      <c r="D106" s="80" t="s">
        <v>427</v>
      </c>
      <c r="E106" s="80" t="s">
        <v>428</v>
      </c>
      <c r="F106" s="81" t="s">
        <v>126</v>
      </c>
      <c r="G106" s="82">
        <v>7972</v>
      </c>
      <c r="H106" s="74">
        <v>7972</v>
      </c>
      <c r="I106" s="74">
        <v>7972</v>
      </c>
      <c r="J106" s="74">
        <v>6</v>
      </c>
      <c r="K106" s="74">
        <v>6</v>
      </c>
      <c r="L106" s="74">
        <v>6</v>
      </c>
      <c r="M106" s="74">
        <v>6</v>
      </c>
      <c r="N106" s="74">
        <v>5.5</v>
      </c>
      <c r="O106" s="74">
        <v>8</v>
      </c>
      <c r="P106" s="74">
        <v>8</v>
      </c>
      <c r="Q106" s="74">
        <v>8</v>
      </c>
      <c r="R106" s="74">
        <v>8</v>
      </c>
      <c r="S106" s="74">
        <v>8</v>
      </c>
      <c r="T106" s="74">
        <v>9</v>
      </c>
    </row>
    <row r="107" spans="2:20" ht="15" customHeight="1" x14ac:dyDescent="0.2">
      <c r="B107" s="79" t="s">
        <v>142</v>
      </c>
      <c r="C107" s="80" t="s">
        <v>141</v>
      </c>
      <c r="D107" s="80" t="s">
        <v>391</v>
      </c>
      <c r="E107" s="80" t="s">
        <v>392</v>
      </c>
      <c r="F107" s="81" t="s">
        <v>116</v>
      </c>
      <c r="G107" s="82" t="s">
        <v>588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4">
        <v>0</v>
      </c>
      <c r="O107" s="74">
        <v>0</v>
      </c>
      <c r="P107" s="74">
        <v>0</v>
      </c>
      <c r="Q107" s="74">
        <v>0</v>
      </c>
      <c r="R107" s="74">
        <v>0</v>
      </c>
      <c r="S107" s="74">
        <v>0</v>
      </c>
      <c r="T107" s="74">
        <v>0</v>
      </c>
    </row>
    <row r="108" spans="2:20" ht="15" customHeight="1" x14ac:dyDescent="0.2">
      <c r="B108" s="79" t="s">
        <v>140</v>
      </c>
      <c r="C108" s="80" t="s">
        <v>138</v>
      </c>
      <c r="D108" s="80" t="s">
        <v>423</v>
      </c>
      <c r="E108" s="80" t="s">
        <v>424</v>
      </c>
      <c r="F108" s="81" t="s">
        <v>139</v>
      </c>
      <c r="G108" s="82">
        <v>64008</v>
      </c>
      <c r="H108" s="74">
        <v>64008</v>
      </c>
      <c r="I108" s="74">
        <v>64008</v>
      </c>
      <c r="J108" s="74">
        <v>32</v>
      </c>
      <c r="K108" s="74">
        <v>32</v>
      </c>
      <c r="L108" s="74">
        <v>32</v>
      </c>
      <c r="M108" s="74">
        <v>32</v>
      </c>
      <c r="N108" s="74">
        <v>40</v>
      </c>
      <c r="O108" s="74">
        <v>32</v>
      </c>
      <c r="P108" s="74">
        <v>32</v>
      </c>
      <c r="Q108" s="74">
        <v>32</v>
      </c>
      <c r="R108" s="74">
        <v>32</v>
      </c>
      <c r="S108" s="74">
        <v>40</v>
      </c>
      <c r="T108" s="74">
        <v>40</v>
      </c>
    </row>
    <row r="109" spans="2:20" ht="15" customHeight="1" x14ac:dyDescent="0.2">
      <c r="B109" s="79" t="s">
        <v>145</v>
      </c>
      <c r="C109" s="80" t="s">
        <v>143</v>
      </c>
      <c r="D109" s="80" t="s">
        <v>397</v>
      </c>
      <c r="E109" s="80" t="s">
        <v>398</v>
      </c>
      <c r="F109" s="81" t="s">
        <v>144</v>
      </c>
      <c r="G109" s="82">
        <v>30901</v>
      </c>
      <c r="H109" s="74">
        <v>30901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4">
        <v>0</v>
      </c>
      <c r="O109" s="74">
        <v>31</v>
      </c>
      <c r="P109" s="74">
        <v>31</v>
      </c>
      <c r="Q109" s="74">
        <v>28</v>
      </c>
      <c r="R109" s="74">
        <v>17</v>
      </c>
      <c r="S109" s="74">
        <v>17</v>
      </c>
      <c r="T109" s="74">
        <v>18</v>
      </c>
    </row>
    <row r="110" spans="2:20" ht="15" customHeight="1" x14ac:dyDescent="0.2">
      <c r="B110" s="79" t="s">
        <v>147</v>
      </c>
      <c r="C110" s="80" t="s">
        <v>146</v>
      </c>
      <c r="D110" s="80" t="s">
        <v>397</v>
      </c>
      <c r="E110" s="80" t="s">
        <v>398</v>
      </c>
      <c r="F110" s="81" t="s">
        <v>144</v>
      </c>
      <c r="G110" s="82">
        <v>7404</v>
      </c>
      <c r="H110" s="74">
        <v>7404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6</v>
      </c>
      <c r="P110" s="74">
        <v>6</v>
      </c>
      <c r="Q110" s="74">
        <v>9</v>
      </c>
      <c r="R110" s="74">
        <v>9</v>
      </c>
      <c r="S110" s="74">
        <v>11</v>
      </c>
      <c r="T110" s="74">
        <v>9</v>
      </c>
    </row>
    <row r="111" spans="2:20" ht="15" customHeight="1" x14ac:dyDescent="0.2">
      <c r="B111" s="79" t="s">
        <v>149</v>
      </c>
      <c r="C111" s="80" t="s">
        <v>148</v>
      </c>
      <c r="D111" s="80" t="s">
        <v>397</v>
      </c>
      <c r="E111" s="80" t="s">
        <v>398</v>
      </c>
      <c r="F111" s="81" t="s">
        <v>144</v>
      </c>
      <c r="G111" s="82">
        <v>21258</v>
      </c>
      <c r="H111" s="74">
        <v>21258</v>
      </c>
      <c r="I111" s="74">
        <v>0</v>
      </c>
      <c r="J111" s="74">
        <v>0</v>
      </c>
      <c r="K111" s="74">
        <v>0</v>
      </c>
      <c r="L111" s="74">
        <v>0</v>
      </c>
      <c r="M111" s="74">
        <v>0</v>
      </c>
      <c r="N111" s="74">
        <v>0</v>
      </c>
      <c r="O111" s="74">
        <v>5</v>
      </c>
      <c r="P111" s="74">
        <v>6</v>
      </c>
      <c r="Q111" s="74">
        <v>6</v>
      </c>
      <c r="R111" s="74">
        <v>6</v>
      </c>
      <c r="S111" s="74">
        <v>5</v>
      </c>
      <c r="T111" s="74">
        <v>5</v>
      </c>
    </row>
    <row r="112" spans="2:20" ht="15" customHeight="1" x14ac:dyDescent="0.2">
      <c r="B112" s="79" t="s">
        <v>151</v>
      </c>
      <c r="C112" s="80" t="s">
        <v>150</v>
      </c>
      <c r="D112" s="80" t="s">
        <v>397</v>
      </c>
      <c r="E112" s="80" t="s">
        <v>398</v>
      </c>
      <c r="F112" s="81" t="s">
        <v>144</v>
      </c>
      <c r="G112" s="82">
        <v>14807</v>
      </c>
      <c r="H112" s="74">
        <v>14807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4">
        <v>0</v>
      </c>
      <c r="O112" s="74">
        <v>9</v>
      </c>
      <c r="P112" s="74">
        <v>13</v>
      </c>
      <c r="Q112" s="74">
        <v>11</v>
      </c>
      <c r="R112" s="74">
        <v>13</v>
      </c>
      <c r="S112" s="74">
        <v>12</v>
      </c>
      <c r="T112" s="74">
        <v>10</v>
      </c>
    </row>
    <row r="113" spans="2:20" ht="15" customHeight="1" x14ac:dyDescent="0.2">
      <c r="B113" s="79" t="s">
        <v>153</v>
      </c>
      <c r="C113" s="80" t="s">
        <v>152</v>
      </c>
      <c r="D113" s="80" t="s">
        <v>397</v>
      </c>
      <c r="E113" s="80" t="s">
        <v>398</v>
      </c>
      <c r="F113" s="81" t="s">
        <v>144</v>
      </c>
      <c r="G113" s="82">
        <v>3702</v>
      </c>
      <c r="H113" s="74">
        <v>3702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18</v>
      </c>
      <c r="P113" s="74">
        <v>11</v>
      </c>
      <c r="Q113" s="74">
        <v>12</v>
      </c>
      <c r="R113" s="74">
        <v>13</v>
      </c>
      <c r="S113" s="74">
        <v>8</v>
      </c>
      <c r="T113" s="74">
        <v>9</v>
      </c>
    </row>
    <row r="114" spans="2:20" ht="15" customHeight="1" x14ac:dyDescent="0.2">
      <c r="B114" s="79" t="s">
        <v>155</v>
      </c>
      <c r="C114" s="80" t="s">
        <v>154</v>
      </c>
      <c r="D114" s="80" t="s">
        <v>397</v>
      </c>
      <c r="E114" s="80" t="s">
        <v>398</v>
      </c>
      <c r="F114" s="81" t="s">
        <v>144</v>
      </c>
      <c r="G114" s="82">
        <v>13286</v>
      </c>
      <c r="H114" s="74">
        <v>13286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O114" s="74">
        <v>9</v>
      </c>
      <c r="P114" s="74">
        <v>11</v>
      </c>
      <c r="Q114" s="74">
        <v>8</v>
      </c>
      <c r="R114" s="74">
        <v>12</v>
      </c>
      <c r="S114" s="74">
        <v>8</v>
      </c>
      <c r="T114" s="74">
        <v>10</v>
      </c>
    </row>
    <row r="115" spans="2:20" ht="15" customHeight="1" x14ac:dyDescent="0.2">
      <c r="B115" s="79" t="s">
        <v>157</v>
      </c>
      <c r="C115" s="80" t="s">
        <v>156</v>
      </c>
      <c r="D115" s="80" t="s">
        <v>417</v>
      </c>
      <c r="E115" s="80" t="s">
        <v>418</v>
      </c>
      <c r="F115" s="81" t="s">
        <v>123</v>
      </c>
      <c r="G115" s="82">
        <v>265724</v>
      </c>
      <c r="H115" s="74">
        <v>265724</v>
      </c>
      <c r="I115" s="74">
        <v>21258</v>
      </c>
      <c r="J115" s="74">
        <v>112</v>
      </c>
      <c r="K115" s="74">
        <v>106.25</v>
      </c>
      <c r="L115" s="74">
        <v>102.5</v>
      </c>
      <c r="M115" s="74">
        <v>95.5</v>
      </c>
      <c r="N115" s="74">
        <v>89.5</v>
      </c>
      <c r="O115" s="74">
        <v>112</v>
      </c>
      <c r="P115" s="74">
        <v>106.25</v>
      </c>
      <c r="Q115" s="74">
        <v>102.5</v>
      </c>
      <c r="R115" s="74">
        <v>95.5</v>
      </c>
      <c r="S115" s="74">
        <v>89.5</v>
      </c>
      <c r="T115" s="74">
        <v>100.25</v>
      </c>
    </row>
    <row r="116" spans="2:20" ht="15" customHeight="1" x14ac:dyDescent="0.2">
      <c r="B116" s="79" t="s">
        <v>299</v>
      </c>
      <c r="C116" s="80" t="s">
        <v>539</v>
      </c>
      <c r="D116" s="80" t="s">
        <v>473</v>
      </c>
      <c r="E116" s="80" t="s">
        <v>474</v>
      </c>
      <c r="F116" s="81" t="s">
        <v>129</v>
      </c>
      <c r="G116" s="82">
        <v>1220820</v>
      </c>
      <c r="H116" s="74">
        <v>1220820</v>
      </c>
      <c r="I116" s="74">
        <v>1220820</v>
      </c>
      <c r="J116" s="74">
        <v>92.41</v>
      </c>
      <c r="K116" s="74">
        <v>86.26</v>
      </c>
      <c r="L116" s="74">
        <v>84.26</v>
      </c>
      <c r="M116" s="74">
        <v>72.3</v>
      </c>
      <c r="N116" s="74">
        <v>65</v>
      </c>
      <c r="O116" s="74">
        <v>92.41</v>
      </c>
      <c r="P116" s="74">
        <v>86.26</v>
      </c>
      <c r="Q116" s="74">
        <v>84.26</v>
      </c>
      <c r="R116" s="74">
        <v>72.3</v>
      </c>
      <c r="S116" s="74">
        <v>65</v>
      </c>
      <c r="T116" s="74">
        <v>50.2</v>
      </c>
    </row>
    <row r="117" spans="2:20" ht="15" customHeight="1" x14ac:dyDescent="0.2">
      <c r="B117" s="79" t="s">
        <v>159</v>
      </c>
      <c r="C117" s="80" t="s">
        <v>158</v>
      </c>
      <c r="D117" s="80" t="s">
        <v>389</v>
      </c>
      <c r="E117" s="80" t="s">
        <v>390</v>
      </c>
      <c r="F117" s="81" t="s">
        <v>55</v>
      </c>
      <c r="G117" s="82">
        <v>1055002</v>
      </c>
      <c r="H117" s="74">
        <v>1055002</v>
      </c>
      <c r="I117" s="74">
        <v>990022</v>
      </c>
      <c r="J117" s="74">
        <v>174</v>
      </c>
      <c r="K117" s="74">
        <v>178</v>
      </c>
      <c r="L117" s="74">
        <v>180</v>
      </c>
      <c r="M117" s="74">
        <v>164</v>
      </c>
      <c r="N117" s="74">
        <v>164</v>
      </c>
      <c r="O117" s="74">
        <v>174</v>
      </c>
      <c r="P117" s="74">
        <v>178</v>
      </c>
      <c r="Q117" s="74">
        <v>180</v>
      </c>
      <c r="R117" s="74">
        <v>164</v>
      </c>
      <c r="S117" s="74">
        <v>164</v>
      </c>
      <c r="T117" s="74">
        <v>0</v>
      </c>
    </row>
    <row r="118" spans="2:20" ht="15" customHeight="1" x14ac:dyDescent="0.2">
      <c r="B118" s="79" t="s">
        <v>161</v>
      </c>
      <c r="C118" s="80" t="s">
        <v>160</v>
      </c>
      <c r="D118" s="80" t="s">
        <v>397</v>
      </c>
      <c r="E118" s="80" t="s">
        <v>398</v>
      </c>
      <c r="F118" s="81" t="s">
        <v>144</v>
      </c>
      <c r="G118" s="82" t="s">
        <v>587</v>
      </c>
      <c r="H118" s="74">
        <v>0</v>
      </c>
      <c r="I118" s="74">
        <v>0</v>
      </c>
      <c r="J118" s="74">
        <v>0</v>
      </c>
      <c r="K118" s="74">
        <v>0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</row>
    <row r="119" spans="2:20" ht="15" customHeight="1" x14ac:dyDescent="0.2">
      <c r="B119" s="79" t="s">
        <v>300</v>
      </c>
      <c r="C119" s="80" t="s">
        <v>540</v>
      </c>
      <c r="D119" s="80" t="s">
        <v>411</v>
      </c>
      <c r="E119" s="80" t="s">
        <v>412</v>
      </c>
      <c r="F119" s="81" t="s">
        <v>174</v>
      </c>
      <c r="G119" s="82">
        <v>592192</v>
      </c>
      <c r="H119" s="74">
        <v>592192</v>
      </c>
      <c r="I119" s="74">
        <v>592192</v>
      </c>
      <c r="J119" s="74">
        <v>131.30000000000001</v>
      </c>
      <c r="K119" s="74">
        <v>134.30000000000001</v>
      </c>
      <c r="L119" s="74">
        <v>128</v>
      </c>
      <c r="M119" s="74">
        <v>127.5</v>
      </c>
      <c r="N119" s="74">
        <v>118</v>
      </c>
      <c r="O119" s="74">
        <v>131.30000000000001</v>
      </c>
      <c r="P119" s="74">
        <v>134.30000000000001</v>
      </c>
      <c r="Q119" s="74">
        <v>128</v>
      </c>
      <c r="R119" s="74">
        <v>127.5</v>
      </c>
      <c r="S119" s="74">
        <v>118</v>
      </c>
      <c r="T119" s="74">
        <v>118</v>
      </c>
    </row>
    <row r="120" spans="2:20" ht="15" customHeight="1" x14ac:dyDescent="0.2">
      <c r="B120" s="79" t="s">
        <v>301</v>
      </c>
      <c r="C120" s="80" t="s">
        <v>541</v>
      </c>
      <c r="D120" s="80" t="s">
        <v>465</v>
      </c>
      <c r="E120" s="80" t="s">
        <v>466</v>
      </c>
      <c r="F120" s="81" t="s">
        <v>283</v>
      </c>
      <c r="G120" s="82">
        <v>163288</v>
      </c>
      <c r="H120" s="74">
        <v>0</v>
      </c>
      <c r="I120" s="74">
        <v>0</v>
      </c>
      <c r="J120" s="74">
        <v>3</v>
      </c>
      <c r="K120" s="74">
        <v>3</v>
      </c>
      <c r="L120" s="74">
        <v>3</v>
      </c>
      <c r="M120" s="74">
        <v>3</v>
      </c>
      <c r="N120" s="74">
        <v>3</v>
      </c>
      <c r="O120" s="74">
        <v>3</v>
      </c>
      <c r="P120" s="74">
        <v>3</v>
      </c>
      <c r="Q120" s="74">
        <v>3</v>
      </c>
      <c r="R120" s="74">
        <v>3</v>
      </c>
      <c r="S120" s="74">
        <v>3</v>
      </c>
      <c r="T120" s="74">
        <v>0</v>
      </c>
    </row>
    <row r="121" spans="2:20" ht="15" customHeight="1" x14ac:dyDescent="0.2">
      <c r="B121" s="79" t="s">
        <v>302</v>
      </c>
      <c r="C121" s="80" t="s">
        <v>542</v>
      </c>
      <c r="D121" s="80" t="s">
        <v>455</v>
      </c>
      <c r="E121" s="80" t="s">
        <v>456</v>
      </c>
      <c r="F121" s="81" t="s">
        <v>261</v>
      </c>
      <c r="G121" s="82">
        <v>174174</v>
      </c>
      <c r="H121" s="74">
        <v>174174</v>
      </c>
      <c r="I121" s="74">
        <v>174174</v>
      </c>
      <c r="J121" s="74">
        <v>75</v>
      </c>
      <c r="K121" s="74">
        <v>71</v>
      </c>
      <c r="L121" s="74">
        <v>67</v>
      </c>
      <c r="M121" s="74">
        <v>54</v>
      </c>
      <c r="N121" s="74">
        <v>51</v>
      </c>
      <c r="O121" s="74">
        <v>75</v>
      </c>
      <c r="P121" s="74">
        <v>71</v>
      </c>
      <c r="Q121" s="74">
        <v>67</v>
      </c>
      <c r="R121" s="74">
        <v>54</v>
      </c>
      <c r="S121" s="74">
        <v>51</v>
      </c>
      <c r="T121" s="74">
        <v>0</v>
      </c>
    </row>
    <row r="122" spans="2:20" ht="15" customHeight="1" x14ac:dyDescent="0.2">
      <c r="B122" s="79" t="s">
        <v>303</v>
      </c>
      <c r="C122" s="80" t="s">
        <v>543</v>
      </c>
      <c r="D122" s="80" t="s">
        <v>455</v>
      </c>
      <c r="E122" s="80" t="s">
        <v>456</v>
      </c>
      <c r="F122" s="81" t="s">
        <v>261</v>
      </c>
      <c r="G122" s="82">
        <v>30239</v>
      </c>
      <c r="H122" s="74">
        <v>30239</v>
      </c>
      <c r="I122" s="74">
        <v>30239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  <c r="O122" s="74">
        <v>0</v>
      </c>
      <c r="P122" s="74">
        <v>0</v>
      </c>
      <c r="Q122" s="74">
        <v>0</v>
      </c>
      <c r="R122" s="74">
        <v>0</v>
      </c>
      <c r="S122" s="74">
        <v>0</v>
      </c>
      <c r="T122" s="74">
        <v>0</v>
      </c>
    </row>
    <row r="123" spans="2:20" ht="15" customHeight="1" x14ac:dyDescent="0.2">
      <c r="B123" s="79" t="s">
        <v>164</v>
      </c>
      <c r="C123" s="80" t="s">
        <v>162</v>
      </c>
      <c r="D123" s="80" t="s">
        <v>391</v>
      </c>
      <c r="E123" s="80" t="s">
        <v>392</v>
      </c>
      <c r="F123" s="81" t="s">
        <v>163</v>
      </c>
      <c r="G123" s="82">
        <v>215237</v>
      </c>
      <c r="H123" s="74">
        <v>215237</v>
      </c>
      <c r="I123" s="74">
        <v>215237</v>
      </c>
      <c r="J123" s="74">
        <v>22</v>
      </c>
      <c r="K123" s="74">
        <v>24</v>
      </c>
      <c r="L123" s="74">
        <v>24</v>
      </c>
      <c r="M123" s="74">
        <v>24</v>
      </c>
      <c r="N123" s="74">
        <v>31</v>
      </c>
      <c r="O123" s="74">
        <v>22</v>
      </c>
      <c r="P123" s="74">
        <v>24</v>
      </c>
      <c r="Q123" s="74">
        <v>24</v>
      </c>
      <c r="R123" s="74">
        <v>24</v>
      </c>
      <c r="S123" s="74">
        <v>31</v>
      </c>
      <c r="T123" s="74">
        <v>31</v>
      </c>
    </row>
    <row r="124" spans="2:20" ht="15" customHeight="1" x14ac:dyDescent="0.2">
      <c r="B124" s="79" t="s">
        <v>304</v>
      </c>
      <c r="C124" s="80" t="s">
        <v>544</v>
      </c>
      <c r="D124" s="80" t="s">
        <v>429</v>
      </c>
      <c r="E124" s="80" t="s">
        <v>430</v>
      </c>
      <c r="F124" s="81" t="s">
        <v>129</v>
      </c>
      <c r="G124" s="82">
        <v>187479</v>
      </c>
      <c r="H124" s="74">
        <v>187479</v>
      </c>
      <c r="I124" s="74">
        <v>187479</v>
      </c>
      <c r="J124" s="74">
        <v>20</v>
      </c>
      <c r="K124" s="74">
        <v>19</v>
      </c>
      <c r="L124" s="74">
        <v>20</v>
      </c>
      <c r="M124" s="74">
        <v>20</v>
      </c>
      <c r="N124" s="74">
        <v>20</v>
      </c>
      <c r="O124" s="74">
        <v>20</v>
      </c>
      <c r="P124" s="74">
        <v>19</v>
      </c>
      <c r="Q124" s="74">
        <v>20</v>
      </c>
      <c r="R124" s="74">
        <v>20</v>
      </c>
      <c r="S124" s="74">
        <v>20</v>
      </c>
      <c r="T124" s="74">
        <v>20</v>
      </c>
    </row>
    <row r="125" spans="2:20" ht="15" customHeight="1" x14ac:dyDescent="0.2">
      <c r="B125" s="79" t="s">
        <v>305</v>
      </c>
      <c r="C125" s="80" t="s">
        <v>545</v>
      </c>
      <c r="D125" s="80" t="s">
        <v>429</v>
      </c>
      <c r="E125" s="80" t="s">
        <v>430</v>
      </c>
      <c r="F125" s="81" t="s">
        <v>129</v>
      </c>
      <c r="G125" s="82">
        <v>96763</v>
      </c>
      <c r="H125" s="74">
        <v>96763</v>
      </c>
      <c r="I125" s="74">
        <v>96763</v>
      </c>
      <c r="J125" s="74">
        <v>18</v>
      </c>
      <c r="K125" s="74">
        <v>17</v>
      </c>
      <c r="L125" s="74">
        <v>17</v>
      </c>
      <c r="M125" s="74">
        <v>17</v>
      </c>
      <c r="N125" s="74">
        <v>18</v>
      </c>
      <c r="O125" s="74">
        <v>18</v>
      </c>
      <c r="P125" s="74">
        <v>17</v>
      </c>
      <c r="Q125" s="74">
        <v>17</v>
      </c>
      <c r="R125" s="74">
        <v>17</v>
      </c>
      <c r="S125" s="74">
        <v>18</v>
      </c>
      <c r="T125" s="74">
        <v>18</v>
      </c>
    </row>
    <row r="126" spans="2:20" ht="15" customHeight="1" x14ac:dyDescent="0.2">
      <c r="B126" s="79" t="s">
        <v>306</v>
      </c>
      <c r="C126" s="80" t="s">
        <v>546</v>
      </c>
      <c r="D126" s="80" t="s">
        <v>429</v>
      </c>
      <c r="E126" s="80" t="s">
        <v>430</v>
      </c>
      <c r="F126" s="81" t="s">
        <v>129</v>
      </c>
      <c r="G126" s="82">
        <v>26831</v>
      </c>
      <c r="H126" s="74">
        <v>26831</v>
      </c>
      <c r="I126" s="74">
        <v>26831</v>
      </c>
      <c r="J126" s="74">
        <v>8</v>
      </c>
      <c r="K126" s="74">
        <v>7</v>
      </c>
      <c r="L126" s="74">
        <v>7</v>
      </c>
      <c r="M126" s="74">
        <v>7</v>
      </c>
      <c r="N126" s="74">
        <v>7</v>
      </c>
      <c r="O126" s="74">
        <v>8</v>
      </c>
      <c r="P126" s="74">
        <v>7</v>
      </c>
      <c r="Q126" s="74">
        <v>7</v>
      </c>
      <c r="R126" s="74">
        <v>7</v>
      </c>
      <c r="S126" s="74">
        <v>7</v>
      </c>
      <c r="T126" s="74">
        <v>7</v>
      </c>
    </row>
    <row r="127" spans="2:20" ht="15" customHeight="1" x14ac:dyDescent="0.2">
      <c r="B127" s="79" t="s">
        <v>307</v>
      </c>
      <c r="C127" s="80" t="s">
        <v>547</v>
      </c>
      <c r="D127" s="80" t="s">
        <v>429</v>
      </c>
      <c r="E127" s="80" t="s">
        <v>430</v>
      </c>
      <c r="F127" s="81" t="s">
        <v>129</v>
      </c>
      <c r="G127" s="82">
        <v>53662</v>
      </c>
      <c r="H127" s="74">
        <v>53662</v>
      </c>
      <c r="I127" s="74">
        <v>53662</v>
      </c>
      <c r="J127" s="74">
        <v>12</v>
      </c>
      <c r="K127" s="74">
        <v>12</v>
      </c>
      <c r="L127" s="74">
        <v>12</v>
      </c>
      <c r="M127" s="74">
        <v>11</v>
      </c>
      <c r="N127" s="74">
        <v>11</v>
      </c>
      <c r="O127" s="74">
        <v>12</v>
      </c>
      <c r="P127" s="74">
        <v>12</v>
      </c>
      <c r="Q127" s="74">
        <v>12</v>
      </c>
      <c r="R127" s="74">
        <v>11</v>
      </c>
      <c r="S127" s="74">
        <v>11</v>
      </c>
      <c r="T127" s="74">
        <v>12</v>
      </c>
    </row>
    <row r="128" spans="2:20" ht="15" customHeight="1" x14ac:dyDescent="0.2">
      <c r="B128" s="79" t="s">
        <v>309</v>
      </c>
      <c r="C128" s="80" t="s">
        <v>308</v>
      </c>
      <c r="D128" s="80" t="s">
        <v>429</v>
      </c>
      <c r="E128" s="80" t="s">
        <v>430</v>
      </c>
      <c r="F128" s="81" t="s">
        <v>129</v>
      </c>
      <c r="G128" s="82">
        <v>84668</v>
      </c>
      <c r="H128" s="74">
        <v>84668</v>
      </c>
      <c r="I128" s="74">
        <v>84668</v>
      </c>
      <c r="J128" s="74">
        <v>19</v>
      </c>
      <c r="K128" s="74">
        <v>18</v>
      </c>
      <c r="L128" s="74">
        <v>18</v>
      </c>
      <c r="M128" s="74">
        <v>18</v>
      </c>
      <c r="N128" s="74">
        <v>19</v>
      </c>
      <c r="O128" s="74">
        <v>19</v>
      </c>
      <c r="P128" s="74">
        <v>18</v>
      </c>
      <c r="Q128" s="74">
        <v>18</v>
      </c>
      <c r="R128" s="74">
        <v>18</v>
      </c>
      <c r="S128" s="74">
        <v>19</v>
      </c>
      <c r="T128" s="74">
        <v>19</v>
      </c>
    </row>
    <row r="129" spans="2:20" ht="15" customHeight="1" x14ac:dyDescent="0.2">
      <c r="B129" s="79" t="s">
        <v>167</v>
      </c>
      <c r="C129" s="80" t="s">
        <v>165</v>
      </c>
      <c r="D129" s="80" t="s">
        <v>431</v>
      </c>
      <c r="E129" s="80" t="s">
        <v>432</v>
      </c>
      <c r="F129" s="81" t="s">
        <v>166</v>
      </c>
      <c r="G129" s="82">
        <v>797173</v>
      </c>
      <c r="H129" s="74">
        <v>0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4">
        <v>0</v>
      </c>
      <c r="O129" s="74">
        <v>0</v>
      </c>
      <c r="P129" s="74">
        <v>0</v>
      </c>
      <c r="Q129" s="74">
        <v>0</v>
      </c>
      <c r="R129" s="74">
        <v>0</v>
      </c>
      <c r="S129" s="74">
        <v>0</v>
      </c>
      <c r="T129" s="74">
        <v>0</v>
      </c>
    </row>
    <row r="130" spans="2:20" ht="15" customHeight="1" x14ac:dyDescent="0.2">
      <c r="B130" s="79" t="s">
        <v>311</v>
      </c>
      <c r="C130" s="80" t="s">
        <v>548</v>
      </c>
      <c r="D130" s="80" t="s">
        <v>475</v>
      </c>
      <c r="E130" s="80" t="s">
        <v>476</v>
      </c>
      <c r="F130" s="81" t="s">
        <v>310</v>
      </c>
      <c r="G130" s="82">
        <v>33539</v>
      </c>
      <c r="H130" s="74">
        <v>67078</v>
      </c>
      <c r="I130" s="74">
        <v>33539</v>
      </c>
      <c r="J130" s="74">
        <v>218</v>
      </c>
      <c r="K130" s="74">
        <v>218</v>
      </c>
      <c r="L130" s="74">
        <v>218</v>
      </c>
      <c r="M130" s="74">
        <v>222</v>
      </c>
      <c r="N130" s="74">
        <v>224</v>
      </c>
      <c r="O130" s="74">
        <v>218</v>
      </c>
      <c r="P130" s="74">
        <v>218</v>
      </c>
      <c r="Q130" s="74">
        <v>218</v>
      </c>
      <c r="R130" s="74">
        <v>222</v>
      </c>
      <c r="S130" s="74">
        <v>224</v>
      </c>
      <c r="T130" s="74">
        <v>0</v>
      </c>
    </row>
    <row r="131" spans="2:20" ht="15" customHeight="1" x14ac:dyDescent="0.2">
      <c r="B131" s="79" t="s">
        <v>313</v>
      </c>
      <c r="C131" s="80" t="s">
        <v>312</v>
      </c>
      <c r="D131" s="80" t="s">
        <v>433</v>
      </c>
      <c r="E131" s="80" t="s">
        <v>434</v>
      </c>
      <c r="F131" s="81" t="s">
        <v>126</v>
      </c>
      <c r="G131" s="82">
        <v>48382</v>
      </c>
      <c r="H131" s="74">
        <v>48382</v>
      </c>
      <c r="I131" s="74">
        <v>0</v>
      </c>
      <c r="J131" s="74">
        <v>289</v>
      </c>
      <c r="K131" s="74">
        <v>289</v>
      </c>
      <c r="L131" s="74">
        <v>289</v>
      </c>
      <c r="M131" s="74">
        <v>289</v>
      </c>
      <c r="N131" s="74">
        <v>291</v>
      </c>
      <c r="O131" s="74">
        <v>0</v>
      </c>
      <c r="P131" s="74">
        <v>0</v>
      </c>
      <c r="Q131" s="74">
        <v>0</v>
      </c>
      <c r="R131" s="74">
        <v>0</v>
      </c>
      <c r="S131" s="74">
        <v>0</v>
      </c>
      <c r="T131" s="74">
        <v>291</v>
      </c>
    </row>
    <row r="132" spans="2:20" ht="15" customHeight="1" x14ac:dyDescent="0.2">
      <c r="B132" s="79" t="s">
        <v>314</v>
      </c>
      <c r="C132" s="80" t="s">
        <v>549</v>
      </c>
      <c r="D132" s="80" t="s">
        <v>433</v>
      </c>
      <c r="E132" s="80" t="s">
        <v>434</v>
      </c>
      <c r="F132" s="81" t="s">
        <v>126</v>
      </c>
      <c r="G132" s="82">
        <v>163288</v>
      </c>
      <c r="H132" s="74">
        <v>163288</v>
      </c>
      <c r="I132" s="74">
        <v>0</v>
      </c>
      <c r="J132" s="74">
        <v>91</v>
      </c>
      <c r="K132" s="74">
        <v>83</v>
      </c>
      <c r="L132" s="74">
        <v>79</v>
      </c>
      <c r="M132" s="74">
        <v>82</v>
      </c>
      <c r="N132" s="74">
        <v>73</v>
      </c>
      <c r="O132" s="74">
        <v>91</v>
      </c>
      <c r="P132" s="74">
        <v>83</v>
      </c>
      <c r="Q132" s="74">
        <v>79</v>
      </c>
      <c r="R132" s="74">
        <v>82</v>
      </c>
      <c r="S132" s="74">
        <v>73</v>
      </c>
      <c r="T132" s="74">
        <v>70</v>
      </c>
    </row>
    <row r="133" spans="2:20" ht="15" customHeight="1" x14ac:dyDescent="0.2">
      <c r="B133" s="79" t="s">
        <v>316</v>
      </c>
      <c r="C133" s="80" t="s">
        <v>315</v>
      </c>
      <c r="D133" s="80" t="s">
        <v>435</v>
      </c>
      <c r="E133" s="80" t="s">
        <v>436</v>
      </c>
      <c r="F133" s="81" t="s">
        <v>280</v>
      </c>
      <c r="G133" s="82">
        <v>127448</v>
      </c>
      <c r="H133" s="74">
        <v>127448</v>
      </c>
      <c r="I133" s="74">
        <v>127448</v>
      </c>
      <c r="J133" s="74">
        <v>7</v>
      </c>
      <c r="K133" s="74">
        <v>7</v>
      </c>
      <c r="L133" s="74">
        <v>7</v>
      </c>
      <c r="M133" s="74">
        <v>7</v>
      </c>
      <c r="N133" s="74">
        <v>8</v>
      </c>
      <c r="O133" s="74">
        <v>7</v>
      </c>
      <c r="P133" s="74">
        <v>7</v>
      </c>
      <c r="Q133" s="74">
        <v>7</v>
      </c>
      <c r="R133" s="74">
        <v>7</v>
      </c>
      <c r="S133" s="74">
        <v>8</v>
      </c>
      <c r="T133" s="74">
        <v>8</v>
      </c>
    </row>
    <row r="134" spans="2:20" ht="15" customHeight="1" x14ac:dyDescent="0.2">
      <c r="B134" s="79" t="s">
        <v>317</v>
      </c>
      <c r="C134" s="80" t="s">
        <v>550</v>
      </c>
      <c r="D134" s="80" t="s">
        <v>417</v>
      </c>
      <c r="E134" s="80" t="s">
        <v>418</v>
      </c>
      <c r="F134" s="81" t="s">
        <v>123</v>
      </c>
      <c r="G134" s="82">
        <v>104504</v>
      </c>
      <c r="H134" s="74">
        <v>104504</v>
      </c>
      <c r="I134" s="74">
        <v>104504</v>
      </c>
      <c r="J134" s="74">
        <v>29</v>
      </c>
      <c r="K134" s="74">
        <v>36</v>
      </c>
      <c r="L134" s="74">
        <v>40</v>
      </c>
      <c r="M134" s="74">
        <v>40</v>
      </c>
      <c r="N134" s="74">
        <v>30</v>
      </c>
      <c r="O134" s="74">
        <v>29</v>
      </c>
      <c r="P134" s="74">
        <v>36</v>
      </c>
      <c r="Q134" s="74">
        <v>40</v>
      </c>
      <c r="R134" s="74">
        <v>40</v>
      </c>
      <c r="S134" s="74">
        <v>30</v>
      </c>
      <c r="T134" s="74">
        <v>30</v>
      </c>
    </row>
    <row r="135" spans="2:20" ht="15" customHeight="1" x14ac:dyDescent="0.2">
      <c r="B135" s="79" t="s">
        <v>170</v>
      </c>
      <c r="C135" s="80" t="s">
        <v>168</v>
      </c>
      <c r="D135" s="80" t="s">
        <v>421</v>
      </c>
      <c r="E135" s="80" t="s">
        <v>422</v>
      </c>
      <c r="F135" s="81" t="s">
        <v>169</v>
      </c>
      <c r="G135" s="82">
        <v>94909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4">
        <v>0</v>
      </c>
      <c r="O135" s="74">
        <v>13</v>
      </c>
      <c r="P135" s="74">
        <v>13</v>
      </c>
      <c r="Q135" s="74">
        <v>13</v>
      </c>
      <c r="R135" s="74">
        <v>13</v>
      </c>
      <c r="S135" s="74">
        <v>15</v>
      </c>
      <c r="T135" s="74">
        <v>15</v>
      </c>
    </row>
    <row r="136" spans="2:20" ht="15" customHeight="1" x14ac:dyDescent="0.2">
      <c r="B136" s="79" t="s">
        <v>318</v>
      </c>
      <c r="C136" s="80" t="s">
        <v>551</v>
      </c>
      <c r="D136" s="80" t="s">
        <v>437</v>
      </c>
      <c r="E136" s="80" t="s">
        <v>438</v>
      </c>
      <c r="F136" s="81" t="s">
        <v>45</v>
      </c>
      <c r="G136" s="82">
        <v>84668</v>
      </c>
      <c r="H136" s="74">
        <v>84668</v>
      </c>
      <c r="I136" s="74">
        <v>84668</v>
      </c>
      <c r="J136" s="74">
        <v>0</v>
      </c>
      <c r="K136" s="74">
        <v>0</v>
      </c>
      <c r="L136" s="74">
        <v>0</v>
      </c>
      <c r="M136" s="74">
        <v>0</v>
      </c>
      <c r="N136" s="74">
        <v>0</v>
      </c>
      <c r="O136" s="74">
        <v>0</v>
      </c>
      <c r="P136" s="74">
        <v>0</v>
      </c>
      <c r="Q136" s="74">
        <v>0</v>
      </c>
      <c r="R136" s="74">
        <v>0</v>
      </c>
      <c r="S136" s="74">
        <v>0</v>
      </c>
      <c r="T136" s="74">
        <v>0</v>
      </c>
    </row>
    <row r="137" spans="2:20" ht="15" customHeight="1" x14ac:dyDescent="0.2">
      <c r="B137" s="79" t="s">
        <v>172</v>
      </c>
      <c r="C137" s="80" t="s">
        <v>171</v>
      </c>
      <c r="D137" s="80" t="s">
        <v>437</v>
      </c>
      <c r="E137" s="80" t="s">
        <v>438</v>
      </c>
      <c r="F137" s="81" t="s">
        <v>45</v>
      </c>
      <c r="G137" s="82">
        <v>28693</v>
      </c>
      <c r="H137" s="74">
        <v>28693</v>
      </c>
      <c r="I137" s="74">
        <v>28693</v>
      </c>
      <c r="J137" s="74">
        <v>0</v>
      </c>
      <c r="K137" s="74">
        <v>0</v>
      </c>
      <c r="L137" s="74">
        <v>0</v>
      </c>
      <c r="M137" s="74">
        <v>0</v>
      </c>
      <c r="N137" s="74">
        <v>0</v>
      </c>
      <c r="O137" s="74">
        <v>0</v>
      </c>
      <c r="P137" s="74">
        <v>0</v>
      </c>
      <c r="Q137" s="74">
        <v>0</v>
      </c>
      <c r="R137" s="74">
        <v>0</v>
      </c>
      <c r="S137" s="74">
        <v>0</v>
      </c>
      <c r="T137" s="74">
        <v>0</v>
      </c>
    </row>
    <row r="138" spans="2:20" ht="15" customHeight="1" x14ac:dyDescent="0.2">
      <c r="B138" s="79" t="s">
        <v>320</v>
      </c>
      <c r="C138" s="80" t="s">
        <v>319</v>
      </c>
      <c r="D138" s="80" t="s">
        <v>397</v>
      </c>
      <c r="E138" s="80" t="s">
        <v>398</v>
      </c>
      <c r="F138" s="81" t="s">
        <v>144</v>
      </c>
      <c r="G138" s="82">
        <v>315267</v>
      </c>
      <c r="H138" s="74">
        <v>315267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4">
        <v>0</v>
      </c>
      <c r="O138" s="74">
        <v>37</v>
      </c>
      <c r="P138" s="74">
        <v>51</v>
      </c>
      <c r="Q138" s="74">
        <v>52</v>
      </c>
      <c r="R138" s="74">
        <v>52</v>
      </c>
      <c r="S138" s="74">
        <v>50</v>
      </c>
      <c r="T138" s="74">
        <v>49</v>
      </c>
    </row>
    <row r="139" spans="2:20" ht="15" customHeight="1" x14ac:dyDescent="0.2">
      <c r="B139" s="79" t="s">
        <v>321</v>
      </c>
      <c r="C139" s="80" t="s">
        <v>552</v>
      </c>
      <c r="D139" s="80" t="s">
        <v>477</v>
      </c>
      <c r="E139" s="80" t="s">
        <v>478</v>
      </c>
      <c r="F139" s="81" t="s">
        <v>58</v>
      </c>
      <c r="G139" s="82">
        <v>120954</v>
      </c>
      <c r="H139" s="74">
        <v>120954</v>
      </c>
      <c r="I139" s="74">
        <v>120954</v>
      </c>
      <c r="J139" s="74">
        <v>0</v>
      </c>
      <c r="K139" s="74">
        <v>0</v>
      </c>
      <c r="L139" s="74">
        <v>0</v>
      </c>
      <c r="M139" s="74">
        <v>0</v>
      </c>
      <c r="N139" s="74">
        <v>0</v>
      </c>
      <c r="O139" s="74">
        <v>0</v>
      </c>
      <c r="P139" s="74">
        <v>0</v>
      </c>
      <c r="Q139" s="74">
        <v>0</v>
      </c>
      <c r="R139" s="74">
        <v>0</v>
      </c>
      <c r="S139" s="74">
        <v>0</v>
      </c>
      <c r="T139" s="74">
        <v>0</v>
      </c>
    </row>
    <row r="140" spans="2:20" ht="15" customHeight="1" x14ac:dyDescent="0.2">
      <c r="B140" s="79" t="s">
        <v>322</v>
      </c>
      <c r="C140" s="80" t="s">
        <v>553</v>
      </c>
      <c r="D140" s="80" t="s">
        <v>477</v>
      </c>
      <c r="E140" s="80" t="s">
        <v>478</v>
      </c>
      <c r="F140" s="81" t="s">
        <v>58</v>
      </c>
      <c r="G140" s="82">
        <v>13416</v>
      </c>
      <c r="H140" s="74">
        <v>13416</v>
      </c>
      <c r="I140" s="74">
        <v>13416</v>
      </c>
      <c r="J140" s="74">
        <v>0</v>
      </c>
      <c r="K140" s="74">
        <v>0</v>
      </c>
      <c r="L140" s="74">
        <v>0</v>
      </c>
      <c r="M140" s="74">
        <v>0</v>
      </c>
      <c r="N140" s="74">
        <v>0</v>
      </c>
      <c r="O140" s="74">
        <v>0</v>
      </c>
      <c r="P140" s="74">
        <v>0</v>
      </c>
      <c r="Q140" s="74">
        <v>0</v>
      </c>
      <c r="R140" s="74">
        <v>0</v>
      </c>
      <c r="S140" s="74">
        <v>0</v>
      </c>
      <c r="T140" s="74">
        <v>0</v>
      </c>
    </row>
    <row r="141" spans="2:20" ht="15" customHeight="1" x14ac:dyDescent="0.2">
      <c r="B141" s="79" t="s">
        <v>323</v>
      </c>
      <c r="C141" s="80" t="s">
        <v>554</v>
      </c>
      <c r="D141" s="80" t="s">
        <v>477</v>
      </c>
      <c r="E141" s="80" t="s">
        <v>478</v>
      </c>
      <c r="F141" s="81" t="s">
        <v>58</v>
      </c>
      <c r="G141" s="82">
        <v>53662</v>
      </c>
      <c r="H141" s="74">
        <v>53662</v>
      </c>
      <c r="I141" s="74">
        <v>53662</v>
      </c>
      <c r="J141" s="74">
        <v>0</v>
      </c>
      <c r="K141" s="74">
        <v>0</v>
      </c>
      <c r="L141" s="74">
        <v>0</v>
      </c>
      <c r="M141" s="74">
        <v>0</v>
      </c>
      <c r="N141" s="74">
        <v>0</v>
      </c>
      <c r="O141" s="74">
        <v>0</v>
      </c>
      <c r="P141" s="74">
        <v>0</v>
      </c>
      <c r="Q141" s="74">
        <v>0</v>
      </c>
      <c r="R141" s="74">
        <v>0</v>
      </c>
      <c r="S141" s="74">
        <v>0</v>
      </c>
      <c r="T141" s="74">
        <v>0</v>
      </c>
    </row>
    <row r="142" spans="2:20" ht="15" customHeight="1" x14ac:dyDescent="0.2">
      <c r="B142" s="79" t="s">
        <v>324</v>
      </c>
      <c r="C142" s="80" t="s">
        <v>555</v>
      </c>
      <c r="D142" s="80" t="s">
        <v>477</v>
      </c>
      <c r="E142" s="80" t="s">
        <v>478</v>
      </c>
      <c r="F142" s="81" t="s">
        <v>58</v>
      </c>
      <c r="G142" s="82">
        <v>78378</v>
      </c>
      <c r="H142" s="74">
        <v>78378</v>
      </c>
      <c r="I142" s="74">
        <v>78378</v>
      </c>
      <c r="J142" s="74">
        <v>0</v>
      </c>
      <c r="K142" s="74">
        <v>0</v>
      </c>
      <c r="L142" s="74">
        <v>0</v>
      </c>
      <c r="M142" s="74">
        <v>0</v>
      </c>
      <c r="N142" s="74">
        <v>0</v>
      </c>
      <c r="O142" s="74">
        <v>0</v>
      </c>
      <c r="P142" s="74">
        <v>0</v>
      </c>
      <c r="Q142" s="74">
        <v>0</v>
      </c>
      <c r="R142" s="74">
        <v>0</v>
      </c>
      <c r="S142" s="74">
        <v>0</v>
      </c>
      <c r="T142" s="74">
        <v>0</v>
      </c>
    </row>
    <row r="143" spans="2:20" ht="15" customHeight="1" x14ac:dyDescent="0.2">
      <c r="B143" s="79" t="s">
        <v>326</v>
      </c>
      <c r="C143" s="80" t="s">
        <v>325</v>
      </c>
      <c r="D143" s="80" t="s">
        <v>397</v>
      </c>
      <c r="E143" s="80" t="s">
        <v>398</v>
      </c>
      <c r="F143" s="81" t="s">
        <v>208</v>
      </c>
      <c r="G143" s="82" t="s">
        <v>587</v>
      </c>
      <c r="H143" s="74">
        <v>0</v>
      </c>
      <c r="I143" s="74">
        <v>0</v>
      </c>
      <c r="J143" s="74">
        <v>0</v>
      </c>
      <c r="K143" s="74">
        <v>0</v>
      </c>
      <c r="L143" s="74">
        <v>0</v>
      </c>
      <c r="M143" s="74">
        <v>0</v>
      </c>
      <c r="N143" s="74">
        <v>0</v>
      </c>
      <c r="O143" s="74">
        <v>0</v>
      </c>
      <c r="P143" s="74">
        <v>0</v>
      </c>
      <c r="Q143" s="74">
        <v>0</v>
      </c>
      <c r="R143" s="74">
        <v>0</v>
      </c>
      <c r="S143" s="74">
        <v>0</v>
      </c>
      <c r="T143" s="74">
        <v>0</v>
      </c>
    </row>
    <row r="144" spans="2:20" ht="15" customHeight="1" x14ac:dyDescent="0.2">
      <c r="B144" s="79" t="s">
        <v>327</v>
      </c>
      <c r="C144" s="80" t="s">
        <v>556</v>
      </c>
      <c r="D144" s="80" t="s">
        <v>397</v>
      </c>
      <c r="E144" s="80" t="s">
        <v>398</v>
      </c>
      <c r="F144" s="81" t="s">
        <v>208</v>
      </c>
      <c r="G144" s="82" t="s">
        <v>587</v>
      </c>
      <c r="H144" s="74">
        <v>0</v>
      </c>
      <c r="I144" s="74">
        <v>0</v>
      </c>
      <c r="J144" s="74">
        <v>0</v>
      </c>
      <c r="K144" s="74">
        <v>0</v>
      </c>
      <c r="L144" s="74">
        <v>0</v>
      </c>
      <c r="M144" s="74">
        <v>0</v>
      </c>
      <c r="N144" s="74">
        <v>0</v>
      </c>
      <c r="O144" s="74">
        <v>0</v>
      </c>
      <c r="P144" s="74">
        <v>0</v>
      </c>
      <c r="Q144" s="74">
        <v>0</v>
      </c>
      <c r="R144" s="74">
        <v>0</v>
      </c>
      <c r="S144" s="74">
        <v>0</v>
      </c>
      <c r="T144" s="74">
        <v>0</v>
      </c>
    </row>
    <row r="145" spans="2:20" ht="15" customHeight="1" x14ac:dyDescent="0.2">
      <c r="B145" s="79" t="s">
        <v>329</v>
      </c>
      <c r="C145" s="80" t="s">
        <v>557</v>
      </c>
      <c r="D145" s="80" t="s">
        <v>479</v>
      </c>
      <c r="E145" s="80" t="s">
        <v>480</v>
      </c>
      <c r="F145" s="81" t="s">
        <v>328</v>
      </c>
      <c r="G145" s="82">
        <v>590286</v>
      </c>
      <c r="H145" s="74">
        <v>590268</v>
      </c>
      <c r="I145" s="74">
        <v>590268</v>
      </c>
      <c r="J145" s="74">
        <v>0</v>
      </c>
      <c r="K145" s="74">
        <v>0</v>
      </c>
      <c r="L145" s="74">
        <v>0</v>
      </c>
      <c r="M145" s="74">
        <v>0</v>
      </c>
      <c r="N145" s="74">
        <v>0</v>
      </c>
      <c r="O145" s="74">
        <v>12</v>
      </c>
      <c r="P145" s="74">
        <v>10.75</v>
      </c>
      <c r="Q145" s="74">
        <v>11</v>
      </c>
      <c r="R145" s="74">
        <v>11</v>
      </c>
      <c r="S145" s="74">
        <v>11.5</v>
      </c>
      <c r="T145" s="74">
        <v>12.75</v>
      </c>
    </row>
    <row r="146" spans="2:20" ht="15" customHeight="1" x14ac:dyDescent="0.2">
      <c r="B146" s="79" t="s">
        <v>330</v>
      </c>
      <c r="C146" s="80" t="s">
        <v>558</v>
      </c>
      <c r="D146" s="80" t="s">
        <v>439</v>
      </c>
      <c r="E146" s="80" t="s">
        <v>440</v>
      </c>
      <c r="F146" s="81" t="s">
        <v>174</v>
      </c>
      <c r="G146" s="82">
        <v>52252</v>
      </c>
      <c r="H146" s="74">
        <v>52252</v>
      </c>
      <c r="I146" s="74">
        <v>52252</v>
      </c>
      <c r="J146" s="74">
        <v>12.58</v>
      </c>
      <c r="K146" s="74">
        <v>10.79</v>
      </c>
      <c r="L146" s="74">
        <v>9.83</v>
      </c>
      <c r="M146" s="74">
        <v>10</v>
      </c>
      <c r="N146" s="74">
        <v>9.4</v>
      </c>
      <c r="O146" s="74">
        <v>12.58</v>
      </c>
      <c r="P146" s="74">
        <v>10.79</v>
      </c>
      <c r="Q146" s="74">
        <v>9.83</v>
      </c>
      <c r="R146" s="74">
        <v>10</v>
      </c>
      <c r="S146" s="74">
        <v>9.4</v>
      </c>
      <c r="T146" s="74">
        <v>9</v>
      </c>
    </row>
    <row r="147" spans="2:20" ht="15" customHeight="1" x14ac:dyDescent="0.2">
      <c r="B147" s="79" t="s">
        <v>331</v>
      </c>
      <c r="C147" s="80" t="s">
        <v>559</v>
      </c>
      <c r="D147" s="80" t="s">
        <v>439</v>
      </c>
      <c r="E147" s="80" t="s">
        <v>440</v>
      </c>
      <c r="F147" s="81" t="s">
        <v>174</v>
      </c>
      <c r="G147" s="82">
        <v>73786</v>
      </c>
      <c r="H147" s="74">
        <v>73786</v>
      </c>
      <c r="I147" s="74">
        <v>73786</v>
      </c>
      <c r="J147" s="74">
        <v>13.83</v>
      </c>
      <c r="K147" s="74">
        <v>12</v>
      </c>
      <c r="L147" s="74">
        <v>12</v>
      </c>
      <c r="M147" s="74">
        <v>12</v>
      </c>
      <c r="N147" s="74">
        <v>11.4</v>
      </c>
      <c r="O147" s="74">
        <v>13.83</v>
      </c>
      <c r="P147" s="74">
        <v>12</v>
      </c>
      <c r="Q147" s="74">
        <v>12</v>
      </c>
      <c r="R147" s="74">
        <v>12</v>
      </c>
      <c r="S147" s="74">
        <v>11.4</v>
      </c>
      <c r="T147" s="74">
        <v>11</v>
      </c>
    </row>
    <row r="148" spans="2:20" ht="15" customHeight="1" x14ac:dyDescent="0.2">
      <c r="B148" s="79" t="s">
        <v>175</v>
      </c>
      <c r="C148" s="80" t="s">
        <v>173</v>
      </c>
      <c r="D148" s="80" t="s">
        <v>439</v>
      </c>
      <c r="E148" s="80" t="s">
        <v>440</v>
      </c>
      <c r="F148" s="81" t="s">
        <v>174</v>
      </c>
      <c r="G148" s="82">
        <v>26572</v>
      </c>
      <c r="H148" s="74">
        <v>26572</v>
      </c>
      <c r="I148" s="74">
        <v>26572</v>
      </c>
      <c r="J148" s="74">
        <v>12</v>
      </c>
      <c r="K148" s="74">
        <v>12</v>
      </c>
      <c r="L148" s="74">
        <v>12</v>
      </c>
      <c r="M148" s="74">
        <v>11</v>
      </c>
      <c r="N148" s="74">
        <v>11</v>
      </c>
      <c r="O148" s="74">
        <v>12</v>
      </c>
      <c r="P148" s="74">
        <v>12</v>
      </c>
      <c r="Q148" s="74">
        <v>12</v>
      </c>
      <c r="R148" s="74">
        <v>11</v>
      </c>
      <c r="S148" s="74">
        <v>11</v>
      </c>
      <c r="T148" s="74">
        <v>11.5</v>
      </c>
    </row>
    <row r="149" spans="2:20" ht="15" customHeight="1" x14ac:dyDescent="0.2">
      <c r="B149" s="79" t="s">
        <v>333</v>
      </c>
      <c r="C149" s="80" t="s">
        <v>560</v>
      </c>
      <c r="D149" s="80" t="s">
        <v>439</v>
      </c>
      <c r="E149" s="80" t="s">
        <v>440</v>
      </c>
      <c r="F149" s="81" t="s">
        <v>332</v>
      </c>
      <c r="G149" s="82">
        <v>60370</v>
      </c>
      <c r="H149" s="74">
        <v>60370</v>
      </c>
      <c r="I149" s="74">
        <v>60370</v>
      </c>
      <c r="J149" s="74">
        <v>3</v>
      </c>
      <c r="K149" s="74">
        <v>2.33</v>
      </c>
      <c r="L149" s="74">
        <v>2</v>
      </c>
      <c r="M149" s="74">
        <v>2</v>
      </c>
      <c r="N149" s="74">
        <v>2</v>
      </c>
      <c r="O149" s="74">
        <v>3</v>
      </c>
      <c r="P149" s="74">
        <v>2.33</v>
      </c>
      <c r="Q149" s="74">
        <v>2</v>
      </c>
      <c r="R149" s="74">
        <v>2</v>
      </c>
      <c r="S149" s="74">
        <v>2</v>
      </c>
      <c r="T149" s="74">
        <v>2</v>
      </c>
    </row>
    <row r="150" spans="2:20" ht="15" customHeight="1" x14ac:dyDescent="0.2">
      <c r="B150" s="79" t="s">
        <v>334</v>
      </c>
      <c r="C150" s="80" t="s">
        <v>561</v>
      </c>
      <c r="D150" s="80" t="s">
        <v>439</v>
      </c>
      <c r="E150" s="80" t="s">
        <v>440</v>
      </c>
      <c r="F150" s="81" t="s">
        <v>174</v>
      </c>
      <c r="G150" s="82">
        <v>36286</v>
      </c>
      <c r="H150" s="74">
        <v>36286</v>
      </c>
      <c r="I150" s="74">
        <v>36286</v>
      </c>
      <c r="J150" s="74">
        <v>14.16</v>
      </c>
      <c r="K150" s="74">
        <v>12</v>
      </c>
      <c r="L150" s="74">
        <v>12</v>
      </c>
      <c r="M150" s="74">
        <v>12</v>
      </c>
      <c r="N150" s="74">
        <v>12</v>
      </c>
      <c r="O150" s="74">
        <v>14.16</v>
      </c>
      <c r="P150" s="74">
        <v>12</v>
      </c>
      <c r="Q150" s="74">
        <v>12</v>
      </c>
      <c r="R150" s="74">
        <v>12</v>
      </c>
      <c r="S150" s="74">
        <v>12</v>
      </c>
      <c r="T150" s="74">
        <v>12.4</v>
      </c>
    </row>
    <row r="151" spans="2:20" ht="15" customHeight="1" x14ac:dyDescent="0.2">
      <c r="B151" s="79" t="s">
        <v>336</v>
      </c>
      <c r="C151" s="80" t="s">
        <v>335</v>
      </c>
      <c r="D151" s="80" t="s">
        <v>439</v>
      </c>
      <c r="E151" s="80" t="s">
        <v>440</v>
      </c>
      <c r="F151" s="81" t="s">
        <v>174</v>
      </c>
      <c r="G151" s="82">
        <v>52252</v>
      </c>
      <c r="H151" s="74">
        <v>52252</v>
      </c>
      <c r="I151" s="74">
        <v>52252</v>
      </c>
      <c r="J151" s="74">
        <v>14</v>
      </c>
      <c r="K151" s="74">
        <v>13.47</v>
      </c>
      <c r="L151" s="74">
        <v>13</v>
      </c>
      <c r="M151" s="74">
        <v>13</v>
      </c>
      <c r="N151" s="74">
        <v>13</v>
      </c>
      <c r="O151" s="74">
        <v>14</v>
      </c>
      <c r="P151" s="74">
        <v>13.47</v>
      </c>
      <c r="Q151" s="74">
        <v>13</v>
      </c>
      <c r="R151" s="74">
        <v>13</v>
      </c>
      <c r="S151" s="74">
        <v>13</v>
      </c>
      <c r="T151" s="74">
        <v>12.8</v>
      </c>
    </row>
    <row r="152" spans="2:20" ht="15" customHeight="1" x14ac:dyDescent="0.2">
      <c r="B152" s="79" t="s">
        <v>337</v>
      </c>
      <c r="C152" s="80" t="s">
        <v>562</v>
      </c>
      <c r="D152" s="80" t="s">
        <v>439</v>
      </c>
      <c r="E152" s="80" t="s">
        <v>440</v>
      </c>
      <c r="F152" s="81" t="s">
        <v>174</v>
      </c>
      <c r="G152" s="82">
        <v>73786</v>
      </c>
      <c r="H152" s="74">
        <v>73786</v>
      </c>
      <c r="I152" s="74">
        <v>73786</v>
      </c>
      <c r="J152" s="74">
        <v>16</v>
      </c>
      <c r="K152" s="74">
        <v>14</v>
      </c>
      <c r="L152" s="74">
        <v>14</v>
      </c>
      <c r="M152" s="74">
        <v>14</v>
      </c>
      <c r="N152" s="74">
        <v>14</v>
      </c>
      <c r="O152" s="74">
        <v>16</v>
      </c>
      <c r="P152" s="74">
        <v>14</v>
      </c>
      <c r="Q152" s="74">
        <v>14</v>
      </c>
      <c r="R152" s="74">
        <v>14</v>
      </c>
      <c r="S152" s="74">
        <v>14</v>
      </c>
      <c r="T152" s="74">
        <v>13</v>
      </c>
    </row>
    <row r="153" spans="2:20" ht="15" customHeight="1" x14ac:dyDescent="0.2">
      <c r="B153" s="79" t="s">
        <v>338</v>
      </c>
      <c r="C153" s="80" t="s">
        <v>563</v>
      </c>
      <c r="D153" s="80" t="s">
        <v>439</v>
      </c>
      <c r="E153" s="80" t="s">
        <v>440</v>
      </c>
      <c r="F153" s="81" t="s">
        <v>174</v>
      </c>
      <c r="G153" s="82">
        <v>60961</v>
      </c>
      <c r="H153" s="74">
        <v>60961</v>
      </c>
      <c r="I153" s="74">
        <v>60961</v>
      </c>
      <c r="J153" s="74">
        <v>9</v>
      </c>
      <c r="K153" s="74">
        <v>10</v>
      </c>
      <c r="L153" s="74">
        <v>10</v>
      </c>
      <c r="M153" s="74">
        <v>12</v>
      </c>
      <c r="N153" s="74">
        <v>12</v>
      </c>
      <c r="O153" s="74">
        <v>9</v>
      </c>
      <c r="P153" s="74">
        <v>10</v>
      </c>
      <c r="Q153" s="74">
        <v>10</v>
      </c>
      <c r="R153" s="74">
        <v>12</v>
      </c>
      <c r="S153" s="74">
        <v>12</v>
      </c>
      <c r="T153" s="74">
        <v>12</v>
      </c>
    </row>
    <row r="154" spans="2:20" ht="15" customHeight="1" x14ac:dyDescent="0.2">
      <c r="B154" s="79" t="s">
        <v>339</v>
      </c>
      <c r="C154" s="80" t="s">
        <v>564</v>
      </c>
      <c r="D154" s="80" t="s">
        <v>439</v>
      </c>
      <c r="E154" s="80" t="s">
        <v>440</v>
      </c>
      <c r="F154" s="81" t="s">
        <v>174</v>
      </c>
      <c r="G154" s="82">
        <v>66525</v>
      </c>
      <c r="H154" s="74">
        <v>66525</v>
      </c>
      <c r="I154" s="74">
        <v>66525</v>
      </c>
      <c r="J154" s="74">
        <v>14</v>
      </c>
      <c r="K154" s="74">
        <v>14</v>
      </c>
      <c r="L154" s="74">
        <v>14</v>
      </c>
      <c r="M154" s="74">
        <v>13</v>
      </c>
      <c r="N154" s="74">
        <v>13</v>
      </c>
      <c r="O154" s="74">
        <v>14</v>
      </c>
      <c r="P154" s="74">
        <v>14</v>
      </c>
      <c r="Q154" s="74">
        <v>14</v>
      </c>
      <c r="R154" s="74">
        <v>13</v>
      </c>
      <c r="S154" s="74">
        <v>13</v>
      </c>
      <c r="T154" s="74">
        <v>13.5</v>
      </c>
    </row>
    <row r="155" spans="2:20" ht="15" customHeight="1" x14ac:dyDescent="0.2">
      <c r="B155" s="79" t="s">
        <v>340</v>
      </c>
      <c r="C155" s="80" t="s">
        <v>565</v>
      </c>
      <c r="D155" s="80" t="s">
        <v>481</v>
      </c>
      <c r="E155" s="80" t="s">
        <v>482</v>
      </c>
      <c r="F155" s="81" t="s">
        <v>55</v>
      </c>
      <c r="G155" s="82">
        <v>194526</v>
      </c>
      <c r="H155" s="74">
        <v>194526</v>
      </c>
      <c r="I155" s="74">
        <v>194526</v>
      </c>
      <c r="J155" s="74">
        <v>17</v>
      </c>
      <c r="K155" s="74">
        <v>16</v>
      </c>
      <c r="L155" s="74">
        <v>16</v>
      </c>
      <c r="M155" s="74">
        <v>17</v>
      </c>
      <c r="N155" s="74">
        <v>18</v>
      </c>
      <c r="O155" s="74">
        <v>17</v>
      </c>
      <c r="P155" s="74">
        <v>16</v>
      </c>
      <c r="Q155" s="74">
        <v>16</v>
      </c>
      <c r="R155" s="74">
        <v>17</v>
      </c>
      <c r="S155" s="74">
        <v>18</v>
      </c>
      <c r="T155" s="74">
        <v>19</v>
      </c>
    </row>
    <row r="156" spans="2:20" ht="15" customHeight="1" x14ac:dyDescent="0.2">
      <c r="B156" s="79" t="s">
        <v>177</v>
      </c>
      <c r="C156" s="80" t="s">
        <v>176</v>
      </c>
      <c r="D156" s="80" t="s">
        <v>441</v>
      </c>
      <c r="E156" s="80" t="s">
        <v>442</v>
      </c>
      <c r="F156" s="81" t="s">
        <v>174</v>
      </c>
      <c r="G156" s="82">
        <v>255422</v>
      </c>
      <c r="H156" s="74">
        <v>255422</v>
      </c>
      <c r="I156" s="74">
        <v>255422</v>
      </c>
      <c r="J156" s="74">
        <v>13</v>
      </c>
      <c r="K156" s="74">
        <v>13</v>
      </c>
      <c r="L156" s="74">
        <v>13</v>
      </c>
      <c r="M156" s="74">
        <v>13</v>
      </c>
      <c r="N156" s="74">
        <v>15</v>
      </c>
      <c r="O156" s="74">
        <v>13</v>
      </c>
      <c r="P156" s="74">
        <v>13</v>
      </c>
      <c r="Q156" s="74">
        <v>13</v>
      </c>
      <c r="R156" s="74">
        <v>13</v>
      </c>
      <c r="S156" s="74">
        <v>15</v>
      </c>
      <c r="T156" s="74">
        <v>15</v>
      </c>
    </row>
    <row r="157" spans="2:20" ht="15" customHeight="1" x14ac:dyDescent="0.2">
      <c r="B157" s="79" t="s">
        <v>179</v>
      </c>
      <c r="C157" s="80" t="s">
        <v>178</v>
      </c>
      <c r="D157" s="80" t="s">
        <v>389</v>
      </c>
      <c r="E157" s="80" t="s">
        <v>390</v>
      </c>
      <c r="F157" s="81" t="s">
        <v>55</v>
      </c>
      <c r="G157" s="82" t="s">
        <v>587</v>
      </c>
      <c r="H157" s="74">
        <v>0</v>
      </c>
      <c r="I157" s="74">
        <v>0</v>
      </c>
      <c r="J157" s="74">
        <v>6.1</v>
      </c>
      <c r="K157" s="74">
        <v>6.3</v>
      </c>
      <c r="L157" s="74">
        <v>6.3</v>
      </c>
      <c r="M157" s="74">
        <v>6.8</v>
      </c>
      <c r="N157" s="74">
        <v>6.4</v>
      </c>
      <c r="O157" s="74">
        <v>0</v>
      </c>
      <c r="P157" s="74">
        <v>0</v>
      </c>
      <c r="Q157" s="74">
        <v>0</v>
      </c>
      <c r="R157" s="74">
        <v>0</v>
      </c>
      <c r="S157" s="74">
        <v>0</v>
      </c>
      <c r="T157" s="74">
        <v>0</v>
      </c>
    </row>
    <row r="158" spans="2:20" ht="15" customHeight="1" x14ac:dyDescent="0.2">
      <c r="B158" s="79" t="s">
        <v>341</v>
      </c>
      <c r="C158" s="80" t="s">
        <v>566</v>
      </c>
      <c r="D158" s="80" t="s">
        <v>397</v>
      </c>
      <c r="E158" s="80" t="s">
        <v>398</v>
      </c>
      <c r="F158" s="81" t="s">
        <v>144</v>
      </c>
      <c r="G158" s="82" t="s">
        <v>588</v>
      </c>
      <c r="H158" s="74">
        <v>0</v>
      </c>
      <c r="I158" s="74">
        <v>0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  <c r="O158" s="74">
        <v>0</v>
      </c>
      <c r="P158" s="74">
        <v>0</v>
      </c>
      <c r="Q158" s="74">
        <v>0</v>
      </c>
      <c r="R158" s="74">
        <v>0</v>
      </c>
      <c r="S158" s="74">
        <v>0</v>
      </c>
      <c r="T158" s="74">
        <v>0</v>
      </c>
    </row>
    <row r="159" spans="2:20" ht="15" customHeight="1" x14ac:dyDescent="0.2">
      <c r="B159" s="79" t="s">
        <v>181</v>
      </c>
      <c r="C159" s="80" t="s">
        <v>180</v>
      </c>
      <c r="D159" s="80" t="s">
        <v>443</v>
      </c>
      <c r="E159" s="80" t="s">
        <v>444</v>
      </c>
      <c r="F159" s="81" t="s">
        <v>45</v>
      </c>
      <c r="G159" s="82">
        <v>211000</v>
      </c>
      <c r="H159" s="74">
        <v>211000</v>
      </c>
      <c r="I159" s="74">
        <v>50422.01</v>
      </c>
      <c r="J159" s="74">
        <v>104</v>
      </c>
      <c r="K159" s="74">
        <v>108</v>
      </c>
      <c r="L159" s="74">
        <v>128</v>
      </c>
      <c r="M159" s="74">
        <v>129</v>
      </c>
      <c r="N159" s="74">
        <v>111</v>
      </c>
      <c r="O159" s="74">
        <v>0</v>
      </c>
      <c r="P159" s="74">
        <v>0</v>
      </c>
      <c r="Q159" s="74">
        <v>0</v>
      </c>
      <c r="R159" s="74">
        <v>0</v>
      </c>
      <c r="S159" s="74">
        <v>0</v>
      </c>
      <c r="T159" s="74">
        <v>104</v>
      </c>
    </row>
    <row r="160" spans="2:20" ht="15" customHeight="1" x14ac:dyDescent="0.2">
      <c r="B160" s="79" t="s">
        <v>183</v>
      </c>
      <c r="C160" s="80" t="s">
        <v>182</v>
      </c>
      <c r="D160" s="80" t="s">
        <v>445</v>
      </c>
      <c r="E160" s="80" t="s">
        <v>446</v>
      </c>
      <c r="F160" s="81" t="s">
        <v>95</v>
      </c>
      <c r="G160" s="82">
        <v>70333</v>
      </c>
      <c r="H160" s="74">
        <v>70333</v>
      </c>
      <c r="I160" s="74">
        <v>0</v>
      </c>
      <c r="J160" s="74">
        <v>164</v>
      </c>
      <c r="K160" s="74">
        <v>173</v>
      </c>
      <c r="L160" s="74">
        <v>170</v>
      </c>
      <c r="M160" s="74">
        <v>172</v>
      </c>
      <c r="N160" s="74">
        <v>159</v>
      </c>
      <c r="O160" s="74">
        <v>164</v>
      </c>
      <c r="P160" s="74">
        <v>173</v>
      </c>
      <c r="Q160" s="74">
        <v>170</v>
      </c>
      <c r="R160" s="74">
        <v>172</v>
      </c>
      <c r="S160" s="74">
        <v>159</v>
      </c>
      <c r="T160" s="74">
        <v>141</v>
      </c>
    </row>
    <row r="161" spans="2:20" ht="15" customHeight="1" x14ac:dyDescent="0.2">
      <c r="B161" s="79" t="s">
        <v>185</v>
      </c>
      <c r="C161" s="80" t="s">
        <v>184</v>
      </c>
      <c r="D161" s="80" t="s">
        <v>389</v>
      </c>
      <c r="E161" s="80" t="s">
        <v>390</v>
      </c>
      <c r="F161" s="81" t="s">
        <v>123</v>
      </c>
      <c r="G161" s="82">
        <v>21258</v>
      </c>
      <c r="H161" s="74">
        <v>21258</v>
      </c>
      <c r="I161" s="74">
        <v>1700</v>
      </c>
      <c r="J161" s="74">
        <v>8</v>
      </c>
      <c r="K161" s="74">
        <v>10</v>
      </c>
      <c r="L161" s="74">
        <v>8</v>
      </c>
      <c r="M161" s="74">
        <v>11</v>
      </c>
      <c r="N161" s="74">
        <v>8</v>
      </c>
      <c r="O161" s="74">
        <v>8</v>
      </c>
      <c r="P161" s="74">
        <v>10</v>
      </c>
      <c r="Q161" s="74">
        <v>8</v>
      </c>
      <c r="R161" s="74">
        <v>11</v>
      </c>
      <c r="S161" s="74">
        <v>8</v>
      </c>
      <c r="T161" s="74">
        <v>8</v>
      </c>
    </row>
    <row r="162" spans="2:20" ht="15" customHeight="1" x14ac:dyDescent="0.2">
      <c r="B162" s="79" t="s">
        <v>187</v>
      </c>
      <c r="C162" s="80" t="s">
        <v>186</v>
      </c>
      <c r="D162" s="80" t="s">
        <v>389</v>
      </c>
      <c r="E162" s="80" t="s">
        <v>390</v>
      </c>
      <c r="F162" s="81" t="s">
        <v>123</v>
      </c>
      <c r="G162" s="82">
        <v>26486</v>
      </c>
      <c r="H162" s="74">
        <v>26486</v>
      </c>
      <c r="I162" s="74">
        <v>2118</v>
      </c>
      <c r="J162" s="74">
        <v>8</v>
      </c>
      <c r="K162" s="74">
        <v>11</v>
      </c>
      <c r="L162" s="74">
        <v>9</v>
      </c>
      <c r="M162" s="74">
        <v>10</v>
      </c>
      <c r="N162" s="74">
        <v>7</v>
      </c>
      <c r="O162" s="74">
        <v>8</v>
      </c>
      <c r="P162" s="74">
        <v>11</v>
      </c>
      <c r="Q162" s="74">
        <v>9</v>
      </c>
      <c r="R162" s="74">
        <v>10</v>
      </c>
      <c r="S162" s="74">
        <v>7</v>
      </c>
      <c r="T162" s="74">
        <v>0</v>
      </c>
    </row>
    <row r="163" spans="2:20" ht="15" customHeight="1" x14ac:dyDescent="0.2">
      <c r="B163" s="79" t="s">
        <v>189</v>
      </c>
      <c r="C163" s="80" t="s">
        <v>188</v>
      </c>
      <c r="D163" s="80" t="s">
        <v>389</v>
      </c>
      <c r="E163" s="80" t="s">
        <v>390</v>
      </c>
      <c r="F163" s="81" t="s">
        <v>123</v>
      </c>
      <c r="G163" s="82">
        <v>44421</v>
      </c>
      <c r="H163" s="74">
        <v>44421</v>
      </c>
      <c r="I163" s="74">
        <v>3553</v>
      </c>
      <c r="J163" s="74">
        <v>8</v>
      </c>
      <c r="K163" s="74">
        <v>9</v>
      </c>
      <c r="L163" s="74">
        <v>9</v>
      </c>
      <c r="M163" s="74">
        <v>9</v>
      </c>
      <c r="N163" s="74">
        <v>10</v>
      </c>
      <c r="O163" s="74">
        <v>8</v>
      </c>
      <c r="P163" s="74">
        <v>9</v>
      </c>
      <c r="Q163" s="74">
        <v>9</v>
      </c>
      <c r="R163" s="74">
        <v>9</v>
      </c>
      <c r="S163" s="74">
        <v>10</v>
      </c>
      <c r="T163" s="74">
        <v>10</v>
      </c>
    </row>
    <row r="164" spans="2:20" ht="15" customHeight="1" x14ac:dyDescent="0.2">
      <c r="B164" s="79" t="s">
        <v>191</v>
      </c>
      <c r="C164" s="80" t="s">
        <v>190</v>
      </c>
      <c r="D164" s="80" t="s">
        <v>389</v>
      </c>
      <c r="E164" s="80" t="s">
        <v>390</v>
      </c>
      <c r="F164" s="81" t="s">
        <v>123</v>
      </c>
      <c r="G164" s="82">
        <v>23915</v>
      </c>
      <c r="H164" s="74">
        <v>23915</v>
      </c>
      <c r="I164" s="74">
        <v>1913</v>
      </c>
      <c r="J164" s="74">
        <v>8</v>
      </c>
      <c r="K164" s="74">
        <v>10</v>
      </c>
      <c r="L164" s="74">
        <v>8</v>
      </c>
      <c r="M164" s="74">
        <v>9</v>
      </c>
      <c r="N164" s="74">
        <v>9</v>
      </c>
      <c r="O164" s="74">
        <v>8</v>
      </c>
      <c r="P164" s="74">
        <v>10</v>
      </c>
      <c r="Q164" s="74">
        <v>8</v>
      </c>
      <c r="R164" s="74">
        <v>9</v>
      </c>
      <c r="S164" s="74">
        <v>9</v>
      </c>
      <c r="T164" s="74">
        <v>9</v>
      </c>
    </row>
    <row r="165" spans="2:20" ht="15" customHeight="1" x14ac:dyDescent="0.2">
      <c r="B165" s="79" t="s">
        <v>193</v>
      </c>
      <c r="C165" s="80" t="s">
        <v>192</v>
      </c>
      <c r="D165" s="80" t="s">
        <v>389</v>
      </c>
      <c r="E165" s="80" t="s">
        <v>390</v>
      </c>
      <c r="F165" s="81" t="s">
        <v>55</v>
      </c>
      <c r="G165" s="82">
        <v>24279</v>
      </c>
      <c r="H165" s="74">
        <v>24279</v>
      </c>
      <c r="I165" s="74">
        <v>1942</v>
      </c>
      <c r="J165" s="74">
        <v>9</v>
      </c>
      <c r="K165" s="74">
        <v>12</v>
      </c>
      <c r="L165" s="74">
        <v>12</v>
      </c>
      <c r="M165" s="74">
        <v>13</v>
      </c>
      <c r="N165" s="74">
        <v>12</v>
      </c>
      <c r="O165" s="74">
        <v>9</v>
      </c>
      <c r="P165" s="74">
        <v>12</v>
      </c>
      <c r="Q165" s="74">
        <v>12</v>
      </c>
      <c r="R165" s="74">
        <v>12</v>
      </c>
      <c r="S165" s="74">
        <v>12</v>
      </c>
      <c r="T165" s="74">
        <v>12</v>
      </c>
    </row>
    <row r="166" spans="2:20" ht="15" customHeight="1" x14ac:dyDescent="0.2">
      <c r="B166" s="79" t="s">
        <v>196</v>
      </c>
      <c r="C166" s="80" t="s">
        <v>194</v>
      </c>
      <c r="D166" s="80" t="s">
        <v>447</v>
      </c>
      <c r="E166" s="80" t="s">
        <v>448</v>
      </c>
      <c r="F166" s="81" t="s">
        <v>195</v>
      </c>
      <c r="G166" s="82">
        <v>17657</v>
      </c>
      <c r="H166" s="74">
        <v>17657</v>
      </c>
      <c r="I166" s="74">
        <v>0</v>
      </c>
      <c r="J166" s="74">
        <v>0</v>
      </c>
      <c r="K166" s="74">
        <v>0</v>
      </c>
      <c r="L166" s="74">
        <v>0</v>
      </c>
      <c r="M166" s="74">
        <v>27</v>
      </c>
      <c r="N166" s="74">
        <v>29.5</v>
      </c>
      <c r="O166" s="74">
        <v>0</v>
      </c>
      <c r="P166" s="74">
        <v>0</v>
      </c>
      <c r="Q166" s="74">
        <v>0</v>
      </c>
      <c r="R166" s="74">
        <v>27</v>
      </c>
      <c r="S166" s="74">
        <v>30</v>
      </c>
      <c r="T166" s="74">
        <v>23</v>
      </c>
    </row>
    <row r="167" spans="2:20" ht="15" customHeight="1" x14ac:dyDescent="0.2">
      <c r="B167" s="79" t="s">
        <v>342</v>
      </c>
      <c r="C167" s="80" t="s">
        <v>567</v>
      </c>
      <c r="D167" s="80" t="s">
        <v>421</v>
      </c>
      <c r="E167" s="80" t="s">
        <v>422</v>
      </c>
      <c r="F167" s="81" t="s">
        <v>169</v>
      </c>
      <c r="G167" s="82">
        <v>711027</v>
      </c>
      <c r="H167" s="74">
        <v>0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4">
        <v>0</v>
      </c>
      <c r="O167" s="74">
        <v>0</v>
      </c>
      <c r="P167" s="74">
        <v>0</v>
      </c>
      <c r="Q167" s="74">
        <v>0</v>
      </c>
      <c r="R167" s="74">
        <v>0</v>
      </c>
      <c r="S167" s="74">
        <v>0</v>
      </c>
      <c r="T167" s="74">
        <v>0</v>
      </c>
    </row>
    <row r="168" spans="2:20" ht="15" customHeight="1" x14ac:dyDescent="0.2">
      <c r="B168" s="79" t="s">
        <v>198</v>
      </c>
      <c r="C168" s="80" t="s">
        <v>197</v>
      </c>
      <c r="D168" s="80" t="s">
        <v>397</v>
      </c>
      <c r="E168" s="80" t="s">
        <v>398</v>
      </c>
      <c r="F168" s="81" t="s">
        <v>144</v>
      </c>
      <c r="G168" s="82">
        <v>252438</v>
      </c>
      <c r="H168" s="74">
        <v>252438</v>
      </c>
      <c r="I168" s="74">
        <v>252438</v>
      </c>
      <c r="J168" s="74">
        <v>238</v>
      </c>
      <c r="K168" s="74">
        <v>238</v>
      </c>
      <c r="L168" s="74">
        <v>239</v>
      </c>
      <c r="M168" s="74">
        <v>261</v>
      </c>
      <c r="N168" s="74">
        <v>248</v>
      </c>
      <c r="O168" s="74">
        <v>151</v>
      </c>
      <c r="P168" s="74">
        <v>157</v>
      </c>
      <c r="Q168" s="74">
        <v>162</v>
      </c>
      <c r="R168" s="74">
        <v>188</v>
      </c>
      <c r="S168" s="74">
        <v>198</v>
      </c>
      <c r="T168" s="74">
        <v>236</v>
      </c>
    </row>
    <row r="169" spans="2:20" ht="15" customHeight="1" x14ac:dyDescent="0.2">
      <c r="B169" s="79" t="s">
        <v>343</v>
      </c>
      <c r="C169" s="80" t="s">
        <v>568</v>
      </c>
      <c r="D169" s="80" t="s">
        <v>403</v>
      </c>
      <c r="E169" s="80" t="s">
        <v>404</v>
      </c>
      <c r="F169" s="81" t="s">
        <v>52</v>
      </c>
      <c r="G169" s="82">
        <v>725725</v>
      </c>
      <c r="H169" s="74">
        <v>725725</v>
      </c>
      <c r="I169" s="74">
        <v>725725</v>
      </c>
      <c r="J169" s="74">
        <v>166.4</v>
      </c>
      <c r="K169" s="74">
        <v>193.7</v>
      </c>
      <c r="L169" s="74">
        <v>184.7</v>
      </c>
      <c r="M169" s="74">
        <v>177.8</v>
      </c>
      <c r="N169" s="74">
        <v>165.3</v>
      </c>
      <c r="O169" s="74">
        <v>166.4</v>
      </c>
      <c r="P169" s="74">
        <v>193.7</v>
      </c>
      <c r="Q169" s="74">
        <v>184.7</v>
      </c>
      <c r="R169" s="74">
        <v>177.8</v>
      </c>
      <c r="S169" s="74">
        <v>165.3</v>
      </c>
      <c r="T169" s="74">
        <v>164.1</v>
      </c>
    </row>
    <row r="170" spans="2:20" ht="15" customHeight="1" x14ac:dyDescent="0.2">
      <c r="B170" s="79" t="s">
        <v>200</v>
      </c>
      <c r="C170" s="80" t="s">
        <v>199</v>
      </c>
      <c r="D170" s="80" t="s">
        <v>417</v>
      </c>
      <c r="E170" s="80" t="s">
        <v>418</v>
      </c>
      <c r="F170" s="81" t="s">
        <v>123</v>
      </c>
      <c r="G170" s="82">
        <v>96246</v>
      </c>
      <c r="H170" s="74">
        <v>96246</v>
      </c>
      <c r="I170" s="74">
        <v>96246</v>
      </c>
      <c r="J170" s="74">
        <v>42.5</v>
      </c>
      <c r="K170" s="74">
        <v>42</v>
      </c>
      <c r="L170" s="74">
        <v>42</v>
      </c>
      <c r="M170" s="74">
        <v>40</v>
      </c>
      <c r="N170" s="74">
        <v>39</v>
      </c>
      <c r="O170" s="74">
        <v>0</v>
      </c>
      <c r="P170" s="74">
        <v>0</v>
      </c>
      <c r="Q170" s="74">
        <v>0</v>
      </c>
      <c r="R170" s="74">
        <v>0</v>
      </c>
      <c r="S170" s="74">
        <v>0</v>
      </c>
      <c r="T170" s="74">
        <v>0</v>
      </c>
    </row>
    <row r="171" spans="2:20" ht="15" customHeight="1" x14ac:dyDescent="0.2">
      <c r="B171" s="79" t="s">
        <v>203</v>
      </c>
      <c r="C171" s="80" t="s">
        <v>201</v>
      </c>
      <c r="D171" s="80" t="s">
        <v>449</v>
      </c>
      <c r="E171" s="80" t="s">
        <v>450</v>
      </c>
      <c r="F171" s="81" t="s">
        <v>202</v>
      </c>
      <c r="G171" s="82">
        <v>37018</v>
      </c>
      <c r="H171" s="74">
        <v>37018</v>
      </c>
      <c r="I171" s="74">
        <v>37018</v>
      </c>
      <c r="J171" s="74">
        <v>12</v>
      </c>
      <c r="K171" s="74">
        <v>11</v>
      </c>
      <c r="L171" s="74">
        <v>12</v>
      </c>
      <c r="M171" s="74">
        <v>9</v>
      </c>
      <c r="N171" s="74">
        <v>9</v>
      </c>
      <c r="O171" s="74">
        <v>12</v>
      </c>
      <c r="P171" s="74">
        <v>11</v>
      </c>
      <c r="Q171" s="74">
        <v>12</v>
      </c>
      <c r="R171" s="74">
        <v>9</v>
      </c>
      <c r="S171" s="74">
        <v>9</v>
      </c>
      <c r="T171" s="74">
        <v>10</v>
      </c>
    </row>
    <row r="172" spans="2:20" ht="15" customHeight="1" x14ac:dyDescent="0.2">
      <c r="B172" s="79" t="s">
        <v>206</v>
      </c>
      <c r="C172" s="80" t="s">
        <v>204</v>
      </c>
      <c r="D172" s="80" t="s">
        <v>451</v>
      </c>
      <c r="E172" s="80" t="s">
        <v>452</v>
      </c>
      <c r="F172" s="81" t="s">
        <v>205</v>
      </c>
      <c r="G172" s="82">
        <v>74403</v>
      </c>
      <c r="H172" s="74">
        <v>74403</v>
      </c>
      <c r="I172" s="74">
        <v>74403</v>
      </c>
      <c r="J172" s="74">
        <v>88</v>
      </c>
      <c r="K172" s="74">
        <v>88</v>
      </c>
      <c r="L172" s="74">
        <v>88</v>
      </c>
      <c r="M172" s="74">
        <v>88</v>
      </c>
      <c r="N172" s="74">
        <v>99</v>
      </c>
      <c r="O172" s="74">
        <v>0</v>
      </c>
      <c r="P172" s="74">
        <v>0</v>
      </c>
      <c r="Q172" s="74">
        <v>0</v>
      </c>
      <c r="R172" s="74">
        <v>0</v>
      </c>
      <c r="S172" s="74">
        <v>0</v>
      </c>
      <c r="T172" s="74">
        <v>61</v>
      </c>
    </row>
    <row r="173" spans="2:20" ht="15" customHeight="1" x14ac:dyDescent="0.2">
      <c r="B173" s="79" t="s">
        <v>345</v>
      </c>
      <c r="C173" s="80" t="s">
        <v>569</v>
      </c>
      <c r="D173" s="80" t="s">
        <v>483</v>
      </c>
      <c r="E173" s="80" t="s">
        <v>484</v>
      </c>
      <c r="F173" s="81" t="s">
        <v>344</v>
      </c>
      <c r="G173" s="82">
        <v>43544</v>
      </c>
      <c r="H173" s="74">
        <v>43544</v>
      </c>
      <c r="I173" s="74">
        <v>0</v>
      </c>
      <c r="J173" s="74">
        <v>15.56</v>
      </c>
      <c r="K173" s="74">
        <v>15.82</v>
      </c>
      <c r="L173" s="74">
        <v>20.03</v>
      </c>
      <c r="M173" s="74">
        <v>20.350000000000001</v>
      </c>
      <c r="N173" s="74">
        <v>16.7</v>
      </c>
      <c r="O173" s="74">
        <v>15.82</v>
      </c>
      <c r="P173" s="74">
        <v>20.03</v>
      </c>
      <c r="Q173" s="74">
        <v>20.350000000000001</v>
      </c>
      <c r="R173" s="74">
        <v>16.7</v>
      </c>
      <c r="S173" s="74">
        <v>0</v>
      </c>
      <c r="T173" s="74">
        <v>0</v>
      </c>
    </row>
    <row r="174" spans="2:20" ht="15" customHeight="1" x14ac:dyDescent="0.2">
      <c r="B174" s="79" t="s">
        <v>346</v>
      </c>
      <c r="C174" s="80" t="s">
        <v>570</v>
      </c>
      <c r="D174" s="80" t="s">
        <v>397</v>
      </c>
      <c r="E174" s="80" t="s">
        <v>398</v>
      </c>
      <c r="F174" s="81" t="s">
        <v>144</v>
      </c>
      <c r="G174" s="82">
        <v>26831</v>
      </c>
      <c r="H174" s="74">
        <v>26831</v>
      </c>
      <c r="I174" s="74">
        <v>26831</v>
      </c>
      <c r="J174" s="74">
        <v>0</v>
      </c>
      <c r="K174" s="74">
        <v>0</v>
      </c>
      <c r="L174" s="74">
        <v>0</v>
      </c>
      <c r="M174" s="74">
        <v>0</v>
      </c>
      <c r="N174" s="74">
        <v>0</v>
      </c>
      <c r="O174" s="74">
        <v>0</v>
      </c>
      <c r="P174" s="74">
        <v>18</v>
      </c>
      <c r="Q174" s="74">
        <v>13</v>
      </c>
      <c r="R174" s="74">
        <v>9</v>
      </c>
      <c r="S174" s="74">
        <v>16</v>
      </c>
      <c r="T174" s="74">
        <v>18</v>
      </c>
    </row>
    <row r="175" spans="2:20" ht="15" customHeight="1" x14ac:dyDescent="0.2">
      <c r="B175" s="79" t="s">
        <v>347</v>
      </c>
      <c r="C175" s="80" t="s">
        <v>571</v>
      </c>
      <c r="D175" s="80" t="s">
        <v>397</v>
      </c>
      <c r="E175" s="80" t="s">
        <v>398</v>
      </c>
      <c r="F175" s="81" t="s">
        <v>144</v>
      </c>
      <c r="G175" s="82">
        <v>20123</v>
      </c>
      <c r="H175" s="74">
        <v>20123</v>
      </c>
      <c r="I175" s="74">
        <v>20123</v>
      </c>
      <c r="J175" s="74">
        <v>0</v>
      </c>
      <c r="K175" s="74">
        <v>0</v>
      </c>
      <c r="L175" s="74">
        <v>0</v>
      </c>
      <c r="M175" s="74">
        <v>0</v>
      </c>
      <c r="N175" s="74">
        <v>0</v>
      </c>
      <c r="O175" s="74">
        <v>0</v>
      </c>
      <c r="P175" s="74">
        <v>18</v>
      </c>
      <c r="Q175" s="74">
        <v>13</v>
      </c>
      <c r="R175" s="74">
        <v>9</v>
      </c>
      <c r="S175" s="74">
        <v>16</v>
      </c>
      <c r="T175" s="74">
        <v>18</v>
      </c>
    </row>
    <row r="176" spans="2:20" ht="15" customHeight="1" x14ac:dyDescent="0.2">
      <c r="B176" s="79" t="s">
        <v>348</v>
      </c>
      <c r="C176" s="80" t="s">
        <v>572</v>
      </c>
      <c r="D176" s="80" t="s">
        <v>397</v>
      </c>
      <c r="E176" s="80" t="s">
        <v>398</v>
      </c>
      <c r="F176" s="81" t="s">
        <v>208</v>
      </c>
      <c r="G176" s="82" t="s">
        <v>587</v>
      </c>
      <c r="H176" s="74">
        <v>0</v>
      </c>
      <c r="I176" s="74">
        <v>0</v>
      </c>
      <c r="J176" s="74">
        <v>0</v>
      </c>
      <c r="K176" s="74">
        <v>0</v>
      </c>
      <c r="L176" s="74">
        <v>0</v>
      </c>
      <c r="M176" s="74">
        <v>0</v>
      </c>
      <c r="N176" s="74">
        <v>0</v>
      </c>
      <c r="O176" s="74">
        <v>0</v>
      </c>
      <c r="P176" s="74">
        <v>0</v>
      </c>
      <c r="Q176" s="74">
        <v>0</v>
      </c>
      <c r="R176" s="74">
        <v>0</v>
      </c>
      <c r="S176" s="74">
        <v>0</v>
      </c>
      <c r="T176" s="74">
        <v>0</v>
      </c>
    </row>
    <row r="177" spans="2:20" ht="15" customHeight="1" x14ac:dyDescent="0.2">
      <c r="B177" s="79" t="s">
        <v>209</v>
      </c>
      <c r="C177" s="80" t="s">
        <v>207</v>
      </c>
      <c r="D177" s="80" t="s">
        <v>397</v>
      </c>
      <c r="E177" s="80" t="s">
        <v>398</v>
      </c>
      <c r="F177" s="81" t="s">
        <v>208</v>
      </c>
      <c r="G177" s="82" t="s">
        <v>587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4">
        <v>0</v>
      </c>
      <c r="O177" s="74">
        <v>0</v>
      </c>
      <c r="P177" s="74">
        <v>0</v>
      </c>
      <c r="Q177" s="74">
        <v>0</v>
      </c>
      <c r="R177" s="74">
        <v>0</v>
      </c>
      <c r="S177" s="74">
        <v>0</v>
      </c>
      <c r="T177" s="74">
        <v>0</v>
      </c>
    </row>
    <row r="178" spans="2:20" ht="15" customHeight="1" x14ac:dyDescent="0.2">
      <c r="B178" s="79" t="s">
        <v>211</v>
      </c>
      <c r="C178" s="80" t="s">
        <v>210</v>
      </c>
      <c r="D178" s="80" t="s">
        <v>417</v>
      </c>
      <c r="E178" s="80" t="s">
        <v>418</v>
      </c>
      <c r="F178" s="81" t="s">
        <v>123</v>
      </c>
      <c r="G178" s="82">
        <v>388685</v>
      </c>
      <c r="H178" s="74">
        <v>388685</v>
      </c>
      <c r="I178" s="74">
        <v>388685</v>
      </c>
      <c r="J178" s="74">
        <v>206</v>
      </c>
      <c r="K178" s="74">
        <v>205</v>
      </c>
      <c r="L178" s="74">
        <v>208</v>
      </c>
      <c r="M178" s="74">
        <v>176</v>
      </c>
      <c r="N178" s="74">
        <v>148</v>
      </c>
      <c r="O178" s="74">
        <v>0</v>
      </c>
      <c r="P178" s="74">
        <v>0</v>
      </c>
      <c r="Q178" s="74">
        <v>0</v>
      </c>
      <c r="R178" s="74">
        <v>0</v>
      </c>
      <c r="S178" s="74">
        <v>0</v>
      </c>
      <c r="T178" s="74">
        <v>204</v>
      </c>
    </row>
    <row r="179" spans="2:20" ht="15" customHeight="1" x14ac:dyDescent="0.2">
      <c r="B179" s="79" t="s">
        <v>213</v>
      </c>
      <c r="C179" s="80" t="s">
        <v>212</v>
      </c>
      <c r="D179" s="80" t="s">
        <v>391</v>
      </c>
      <c r="E179" s="80" t="s">
        <v>392</v>
      </c>
      <c r="F179" s="81" t="s">
        <v>116</v>
      </c>
      <c r="G179" s="82">
        <v>66215</v>
      </c>
      <c r="H179" s="74">
        <v>66215</v>
      </c>
      <c r="I179" s="74">
        <v>66215</v>
      </c>
      <c r="J179" s="74">
        <v>41</v>
      </c>
      <c r="K179" s="74">
        <v>43</v>
      </c>
      <c r="L179" s="74">
        <v>43</v>
      </c>
      <c r="M179" s="74">
        <v>43</v>
      </c>
      <c r="N179" s="74">
        <v>43</v>
      </c>
      <c r="O179" s="74">
        <v>41</v>
      </c>
      <c r="P179" s="74">
        <v>45</v>
      </c>
      <c r="Q179" s="74">
        <v>42</v>
      </c>
      <c r="R179" s="74">
        <v>38</v>
      </c>
      <c r="S179" s="74">
        <v>34</v>
      </c>
      <c r="T179" s="74">
        <v>35</v>
      </c>
    </row>
    <row r="180" spans="2:20" ht="15" customHeight="1" x14ac:dyDescent="0.2">
      <c r="B180" s="79" t="s">
        <v>349</v>
      </c>
      <c r="C180" s="80" t="s">
        <v>573</v>
      </c>
      <c r="D180" s="80" t="s">
        <v>391</v>
      </c>
      <c r="E180" s="80" t="s">
        <v>392</v>
      </c>
      <c r="F180" s="81" t="s">
        <v>116</v>
      </c>
      <c r="G180" s="82">
        <v>20123</v>
      </c>
      <c r="H180" s="74">
        <v>20123</v>
      </c>
      <c r="I180" s="74">
        <v>20123</v>
      </c>
      <c r="J180" s="74">
        <v>547</v>
      </c>
      <c r="K180" s="74">
        <v>543</v>
      </c>
      <c r="L180" s="74">
        <v>542</v>
      </c>
      <c r="M180" s="74">
        <v>495</v>
      </c>
      <c r="N180" s="74">
        <v>445</v>
      </c>
      <c r="O180" s="74">
        <v>547</v>
      </c>
      <c r="P180" s="74">
        <v>543</v>
      </c>
      <c r="Q180" s="74">
        <v>542</v>
      </c>
      <c r="R180" s="74">
        <v>495</v>
      </c>
      <c r="S180" s="74">
        <v>445</v>
      </c>
      <c r="T180" s="74">
        <v>0</v>
      </c>
    </row>
    <row r="181" spans="2:20" ht="15" customHeight="1" x14ac:dyDescent="0.2">
      <c r="B181" s="79" t="s">
        <v>215</v>
      </c>
      <c r="C181" s="80" t="s">
        <v>214</v>
      </c>
      <c r="D181" s="80" t="s">
        <v>389</v>
      </c>
      <c r="E181" s="80" t="s">
        <v>390</v>
      </c>
      <c r="F181" s="81" t="s">
        <v>55</v>
      </c>
      <c r="G181" s="82">
        <v>83873</v>
      </c>
      <c r="H181" s="74">
        <v>83873</v>
      </c>
      <c r="I181" s="74">
        <v>59226.93</v>
      </c>
      <c r="J181" s="74">
        <v>88</v>
      </c>
      <c r="K181" s="74">
        <v>85</v>
      </c>
      <c r="L181" s="74">
        <v>79</v>
      </c>
      <c r="M181" s="74">
        <v>78</v>
      </c>
      <c r="N181" s="74">
        <v>76</v>
      </c>
      <c r="O181" s="74">
        <v>83</v>
      </c>
      <c r="P181" s="74">
        <v>85</v>
      </c>
      <c r="Q181" s="74">
        <v>79</v>
      </c>
      <c r="R181" s="74">
        <v>78</v>
      </c>
      <c r="S181" s="74">
        <v>76</v>
      </c>
      <c r="T181" s="74">
        <v>76</v>
      </c>
    </row>
    <row r="182" spans="2:20" ht="15" customHeight="1" x14ac:dyDescent="0.2">
      <c r="B182" s="79" t="s">
        <v>350</v>
      </c>
      <c r="C182" s="80" t="s">
        <v>574</v>
      </c>
      <c r="D182" s="80" t="s">
        <v>481</v>
      </c>
      <c r="E182" s="80" t="s">
        <v>482</v>
      </c>
      <c r="F182" s="81" t="s">
        <v>55</v>
      </c>
      <c r="G182" s="82">
        <v>997872</v>
      </c>
      <c r="H182" s="74">
        <v>997872</v>
      </c>
      <c r="I182" s="74">
        <v>997872</v>
      </c>
      <c r="J182" s="74">
        <v>29.2</v>
      </c>
      <c r="K182" s="74">
        <v>31</v>
      </c>
      <c r="L182" s="74">
        <v>31</v>
      </c>
      <c r="M182" s="74">
        <v>37.1</v>
      </c>
      <c r="N182" s="74">
        <v>42</v>
      </c>
      <c r="O182" s="74">
        <v>29</v>
      </c>
      <c r="P182" s="74">
        <v>31</v>
      </c>
      <c r="Q182" s="74">
        <v>31</v>
      </c>
      <c r="R182" s="74">
        <v>37</v>
      </c>
      <c r="S182" s="74">
        <v>42</v>
      </c>
      <c r="T182" s="74">
        <v>49</v>
      </c>
    </row>
    <row r="183" spans="2:20" ht="15" customHeight="1" x14ac:dyDescent="0.2">
      <c r="B183" s="83"/>
      <c r="C183" s="84" t="s">
        <v>351</v>
      </c>
      <c r="D183" s="84"/>
      <c r="E183" s="84"/>
      <c r="F183" s="85"/>
      <c r="G183" s="86">
        <v>19908593</v>
      </c>
    </row>
  </sheetData>
  <autoFilter ref="A2:U2" xr:uid="{C479897D-FE80-4D27-94CC-28DF6022130A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29FFE5-F8F0-4930-AA0E-6764E8790A94}"/>
</file>

<file path=customXml/itemProps2.xml><?xml version="1.0" encoding="utf-8"?>
<ds:datastoreItem xmlns:ds="http://schemas.openxmlformats.org/officeDocument/2006/customXml" ds:itemID="{01783A34-DF62-414F-B597-BB335E1786AD}"/>
</file>

<file path=customXml/itemProps3.xml><?xml version="1.0" encoding="utf-8"?>
<ds:datastoreItem xmlns:ds="http://schemas.openxmlformats.org/officeDocument/2006/customXml" ds:itemID="{6220BDDB-5408-4DE7-BFB6-943127905C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Non-LEAs</vt:lpstr>
      <vt:lpstr>RETURN TO PDE</vt:lpstr>
      <vt:lpstr>Non_LEAs</vt:lpstr>
      <vt:lpstr>Non_LEA_Name</vt:lpstr>
      <vt:lpstr>'Non-LEAs'!Print_Area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ESSER Non LEAs NDs 4.1</dc:title>
  <dc:creator>Rodrigues, Ken</dc:creator>
  <cp:lastModifiedBy>McCann, Ashley</cp:lastModifiedBy>
  <cp:lastPrinted>2022-02-06T15:48:56Z</cp:lastPrinted>
  <dcterms:created xsi:type="dcterms:W3CDTF">2022-01-30T22:16:41Z</dcterms:created>
  <dcterms:modified xsi:type="dcterms:W3CDTF">2024-01-03T14:13:15Z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