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mhibbert_pa_gov/Documents/Medsupp Refund Template Automation/"/>
    </mc:Choice>
  </mc:AlternateContent>
  <xr:revisionPtr revIDLastSave="0" documentId="8_{1044280D-0075-4583-8E9C-95CC4F36B6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VIDUAL" sheetId="9" r:id="rId1"/>
    <sheet name="GROUP" sheetId="10" r:id="rId2"/>
  </sheets>
  <definedNames>
    <definedName name="firstbenrat_row_group">GROUP!$L$265</definedName>
    <definedName name="firstbenrat_row_ind">INDIVIDUAL!$L$265</definedName>
    <definedName name="firstyr_column_group">GROUP!$C$17</definedName>
    <definedName name="firstyr_column_indiv">INDIVIDUAL!$C$17</definedName>
    <definedName name="firstyr_row_group">GROUP!$A$19</definedName>
    <definedName name="firstyr_row_indiv">INDIVIDUAL!$A$19</definedName>
    <definedName name="lastbenrat_row_group">GROUP!$L$296</definedName>
    <definedName name="lastbenrat_row_ind">INDIVIDUAL!$L$296</definedName>
    <definedName name="lastyr_column_group">GROUP!$AI$17</definedName>
    <definedName name="lastyr_column_indiv">INDIVIDUAL!$AI$17</definedName>
    <definedName name="lastyr_row_group">GROUP!$A$179</definedName>
    <definedName name="lastyr_row_indiv">INDIVIDUAL!$A$179</definedName>
    <definedName name="_xlnm.Print_Area" localSheetId="1">GROUP!$A$1:$AJ$301</definedName>
    <definedName name="_xlnm.Print_Area" localSheetId="0">INDIVIDUAL!$A$1:$AJ$301</definedName>
    <definedName name="refund_unlock_group">GROUP!$T$219</definedName>
    <definedName name="refund_unlock_indiv">INDIVIDUAL!$T$219</definedName>
    <definedName name="wrn.refundabcde." hidden="1">{#N/A,#N/A,FALSE,"GA";#N/A,#N/A,FALSE,"GB";#N/A,#N/A,FALSE,"GC";#N/A,#N/A,FALSE,"GD";#N/A,#N/A,FALSE,"GE"}</definedName>
    <definedName name="year_group">GROUP!$U$2</definedName>
    <definedName name="year_indiv">INDIVIDUAL!$U$2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5" i="9" l="1"/>
  <c r="AH190" i="9" s="1"/>
  <c r="L295" i="10"/>
  <c r="N295" i="10" s="1"/>
  <c r="P295" i="10" s="1"/>
  <c r="R295" i="10" s="1"/>
  <c r="T295" i="10" s="1"/>
  <c r="V295" i="10" s="1"/>
  <c r="M295" i="10"/>
  <c r="L296" i="10" s="1"/>
  <c r="N296" i="10" s="1"/>
  <c r="P296" i="10" s="1"/>
  <c r="R296" i="10" s="1"/>
  <c r="T296" i="10" s="1"/>
  <c r="V296" i="10" s="1"/>
  <c r="L295" i="9"/>
  <c r="M295" i="9"/>
  <c r="N295" i="9"/>
  <c r="P295" i="9" s="1"/>
  <c r="R295" i="9" s="1"/>
  <c r="T295" i="9" s="1"/>
  <c r="V295" i="9" s="1"/>
  <c r="L296" i="9"/>
  <c r="M296" i="9"/>
  <c r="N296" i="9"/>
  <c r="P296" i="9" s="1"/>
  <c r="R296" i="9" s="1"/>
  <c r="T296" i="9" s="1"/>
  <c r="V296" i="9" s="1"/>
  <c r="AH187" i="10"/>
  <c r="AH192" i="10" s="1"/>
  <c r="AH187" i="9"/>
  <c r="AH192" i="9" s="1"/>
  <c r="AJ177" i="10"/>
  <c r="AJ177" i="9"/>
  <c r="AH186" i="10"/>
  <c r="AH191" i="10" s="1"/>
  <c r="AH186" i="9"/>
  <c r="AH191" i="9" s="1"/>
  <c r="AJ176" i="10"/>
  <c r="AJ176" i="9"/>
  <c r="AH185" i="10"/>
  <c r="AH190" i="10" s="1"/>
  <c r="AJ175" i="10"/>
  <c r="AJ175" i="9"/>
  <c r="AH184" i="10"/>
  <c r="AH189" i="10" s="1"/>
  <c r="AH184" i="9"/>
  <c r="AH189" i="9" s="1"/>
  <c r="AJ174" i="10"/>
  <c r="AJ174" i="9"/>
  <c r="A175" i="10"/>
  <c r="A176" i="10" s="1"/>
  <c r="A177" i="10" s="1"/>
  <c r="A175" i="9"/>
  <c r="A176" i="9" s="1"/>
  <c r="A177" i="9" s="1"/>
  <c r="AI187" i="10"/>
  <c r="AI192" i="10" s="1"/>
  <c r="AI187" i="9"/>
  <c r="AI192" i="9" s="1"/>
  <c r="AJ182" i="10"/>
  <c r="AJ182" i="9"/>
  <c r="AI186" i="10"/>
  <c r="AI191" i="10" s="1"/>
  <c r="AI186" i="9"/>
  <c r="AI191" i="9" s="1"/>
  <c r="AJ181" i="10"/>
  <c r="AJ181" i="9"/>
  <c r="AI185" i="10"/>
  <c r="AI190" i="10" s="1"/>
  <c r="AI185" i="9"/>
  <c r="AI190" i="9" s="1"/>
  <c r="AJ180" i="10"/>
  <c r="AJ180" i="9"/>
  <c r="AI184" i="10"/>
  <c r="AI189" i="10" s="1"/>
  <c r="AI184" i="9"/>
  <c r="AI189" i="9" s="1"/>
  <c r="AJ179" i="10"/>
  <c r="AJ179" i="9"/>
  <c r="A180" i="10"/>
  <c r="A181" i="10" s="1"/>
  <c r="A182" i="10" s="1"/>
  <c r="A180" i="9"/>
  <c r="A181" i="9" s="1"/>
  <c r="A182" i="9" s="1"/>
  <c r="U197" i="9"/>
  <c r="U197" i="10"/>
  <c r="T207" i="9"/>
  <c r="T204" i="9"/>
  <c r="T201" i="9"/>
  <c r="P207" i="9"/>
  <c r="R206" i="9"/>
  <c r="Q206" i="9"/>
  <c r="P204" i="9"/>
  <c r="P205" i="9"/>
  <c r="P203" i="9"/>
  <c r="T207" i="10"/>
  <c r="T204" i="10"/>
  <c r="T201" i="10"/>
  <c r="P207" i="10"/>
  <c r="R206" i="10"/>
  <c r="Q206" i="10"/>
  <c r="P204" i="10"/>
  <c r="P205" i="10"/>
  <c r="P203" i="10"/>
  <c r="M296" i="10" l="1"/>
  <c r="AJ172" i="9"/>
  <c r="AJ171" i="9"/>
  <c r="AJ170" i="9"/>
  <c r="AJ169" i="9"/>
  <c r="AG187" i="9"/>
  <c r="AG192" i="9" s="1"/>
  <c r="AG186" i="9"/>
  <c r="AG191" i="9" s="1"/>
  <c r="AG185" i="9"/>
  <c r="AG190" i="9" s="1"/>
  <c r="AG184" i="9"/>
  <c r="AG189" i="9" s="1"/>
  <c r="AG187" i="10"/>
  <c r="AG192" i="10" s="1"/>
  <c r="AG186" i="10"/>
  <c r="AG191" i="10" s="1"/>
  <c r="AG185" i="10"/>
  <c r="AG190" i="10" s="1"/>
  <c r="AG184" i="10"/>
  <c r="AG189" i="10" s="1"/>
  <c r="AJ172" i="10"/>
  <c r="AJ171" i="10"/>
  <c r="AJ170" i="10"/>
  <c r="AJ169" i="10"/>
  <c r="M266" i="10"/>
  <c r="L265" i="10"/>
  <c r="T221" i="10"/>
  <c r="AF187" i="10"/>
  <c r="AF192" i="10" s="1"/>
  <c r="AE187" i="10"/>
  <c r="AE192" i="10" s="1"/>
  <c r="AD187" i="10"/>
  <c r="AD192" i="10" s="1"/>
  <c r="AC187" i="10"/>
  <c r="AC192" i="10" s="1"/>
  <c r="AB187" i="10"/>
  <c r="AB192" i="10" s="1"/>
  <c r="AA187" i="10"/>
  <c r="AA192" i="10" s="1"/>
  <c r="Z187" i="10"/>
  <c r="Z192" i="10" s="1"/>
  <c r="Y187" i="10"/>
  <c r="Y192" i="10" s="1"/>
  <c r="X187" i="10"/>
  <c r="X192" i="10" s="1"/>
  <c r="W187" i="10"/>
  <c r="W192" i="10" s="1"/>
  <c r="V187" i="10"/>
  <c r="V192" i="10" s="1"/>
  <c r="U187" i="10"/>
  <c r="U192" i="10" s="1"/>
  <c r="T187" i="10"/>
  <c r="T192" i="10" s="1"/>
  <c r="S187" i="10"/>
  <c r="S192" i="10" s="1"/>
  <c r="R187" i="10"/>
  <c r="R192" i="10" s="1"/>
  <c r="Q187" i="10"/>
  <c r="Q192" i="10" s="1"/>
  <c r="P187" i="10"/>
  <c r="P192" i="10" s="1"/>
  <c r="O187" i="10"/>
  <c r="O192" i="10" s="1"/>
  <c r="N187" i="10"/>
  <c r="N192" i="10" s="1"/>
  <c r="M187" i="10"/>
  <c r="M192" i="10" s="1"/>
  <c r="L187" i="10"/>
  <c r="L192" i="10" s="1"/>
  <c r="K187" i="10"/>
  <c r="K192" i="10" s="1"/>
  <c r="J187" i="10"/>
  <c r="J192" i="10" s="1"/>
  <c r="I187" i="10"/>
  <c r="I192" i="10" s="1"/>
  <c r="H187" i="10"/>
  <c r="H192" i="10" s="1"/>
  <c r="G187" i="10"/>
  <c r="G192" i="10" s="1"/>
  <c r="F187" i="10"/>
  <c r="F192" i="10" s="1"/>
  <c r="E187" i="10"/>
  <c r="E192" i="10" s="1"/>
  <c r="D187" i="10"/>
  <c r="D192" i="10" s="1"/>
  <c r="C187" i="10"/>
  <c r="AF186" i="10"/>
  <c r="AF191" i="10" s="1"/>
  <c r="AE186" i="10"/>
  <c r="AE191" i="10" s="1"/>
  <c r="AD186" i="10"/>
  <c r="AD191" i="10" s="1"/>
  <c r="AC186" i="10"/>
  <c r="AC191" i="10" s="1"/>
  <c r="AB186" i="10"/>
  <c r="AB191" i="10" s="1"/>
  <c r="AA186" i="10"/>
  <c r="AA191" i="10" s="1"/>
  <c r="Z186" i="10"/>
  <c r="Z191" i="10" s="1"/>
  <c r="Y186" i="10"/>
  <c r="Y191" i="10" s="1"/>
  <c r="X186" i="10"/>
  <c r="X191" i="10" s="1"/>
  <c r="W186" i="10"/>
  <c r="W191" i="10" s="1"/>
  <c r="V186" i="10"/>
  <c r="V191" i="10" s="1"/>
  <c r="U186" i="10"/>
  <c r="U191" i="10" s="1"/>
  <c r="T186" i="10"/>
  <c r="T191" i="10" s="1"/>
  <c r="S186" i="10"/>
  <c r="S191" i="10" s="1"/>
  <c r="R186" i="10"/>
  <c r="R191" i="10" s="1"/>
  <c r="Q186" i="10"/>
  <c r="Q191" i="10" s="1"/>
  <c r="P186" i="10"/>
  <c r="P191" i="10" s="1"/>
  <c r="O186" i="10"/>
  <c r="O191" i="10" s="1"/>
  <c r="N186" i="10"/>
  <c r="N191" i="10" s="1"/>
  <c r="M186" i="10"/>
  <c r="M191" i="10" s="1"/>
  <c r="L186" i="10"/>
  <c r="L191" i="10" s="1"/>
  <c r="K186" i="10"/>
  <c r="K191" i="10" s="1"/>
  <c r="J186" i="10"/>
  <c r="J191" i="10" s="1"/>
  <c r="I186" i="10"/>
  <c r="I191" i="10" s="1"/>
  <c r="H186" i="10"/>
  <c r="H191" i="10" s="1"/>
  <c r="G186" i="10"/>
  <c r="G191" i="10" s="1"/>
  <c r="F186" i="10"/>
  <c r="F191" i="10" s="1"/>
  <c r="E186" i="10"/>
  <c r="E191" i="10" s="1"/>
  <c r="D186" i="10"/>
  <c r="D191" i="10" s="1"/>
  <c r="C186" i="10"/>
  <c r="AF185" i="10"/>
  <c r="AF190" i="10" s="1"/>
  <c r="AE185" i="10"/>
  <c r="AE190" i="10" s="1"/>
  <c r="AD185" i="10"/>
  <c r="AD190" i="10" s="1"/>
  <c r="AC185" i="10"/>
  <c r="AC190" i="10" s="1"/>
  <c r="AB185" i="10"/>
  <c r="AB190" i="10" s="1"/>
  <c r="AA185" i="10"/>
  <c r="AA190" i="10" s="1"/>
  <c r="Z185" i="10"/>
  <c r="Z190" i="10" s="1"/>
  <c r="Y185" i="10"/>
  <c r="Y190" i="10" s="1"/>
  <c r="X185" i="10"/>
  <c r="X190" i="10" s="1"/>
  <c r="W185" i="10"/>
  <c r="W190" i="10" s="1"/>
  <c r="V185" i="10"/>
  <c r="V190" i="10" s="1"/>
  <c r="U185" i="10"/>
  <c r="U190" i="10" s="1"/>
  <c r="T185" i="10"/>
  <c r="T190" i="10" s="1"/>
  <c r="S185" i="10"/>
  <c r="S190" i="10" s="1"/>
  <c r="R185" i="10"/>
  <c r="R190" i="10" s="1"/>
  <c r="Q185" i="10"/>
  <c r="Q190" i="10" s="1"/>
  <c r="P185" i="10"/>
  <c r="P190" i="10" s="1"/>
  <c r="O185" i="10"/>
  <c r="O190" i="10" s="1"/>
  <c r="N185" i="10"/>
  <c r="N190" i="10" s="1"/>
  <c r="M185" i="10"/>
  <c r="M190" i="10" s="1"/>
  <c r="L185" i="10"/>
  <c r="L190" i="10" s="1"/>
  <c r="K185" i="10"/>
  <c r="K190" i="10" s="1"/>
  <c r="J185" i="10"/>
  <c r="J190" i="10" s="1"/>
  <c r="I185" i="10"/>
  <c r="I190" i="10" s="1"/>
  <c r="H185" i="10"/>
  <c r="H190" i="10" s="1"/>
  <c r="G185" i="10"/>
  <c r="G190" i="10" s="1"/>
  <c r="F185" i="10"/>
  <c r="F190" i="10" s="1"/>
  <c r="E185" i="10"/>
  <c r="E190" i="10" s="1"/>
  <c r="D185" i="10"/>
  <c r="D190" i="10" s="1"/>
  <c r="C185" i="10"/>
  <c r="AF184" i="10"/>
  <c r="AF189" i="10" s="1"/>
  <c r="AE184" i="10"/>
  <c r="AE189" i="10" s="1"/>
  <c r="AD184" i="10"/>
  <c r="AD189" i="10" s="1"/>
  <c r="AC184" i="10"/>
  <c r="AC189" i="10" s="1"/>
  <c r="AB184" i="10"/>
  <c r="AB189" i="10" s="1"/>
  <c r="AA184" i="10"/>
  <c r="AA189" i="10" s="1"/>
  <c r="Z184" i="10"/>
  <c r="Z189" i="10" s="1"/>
  <c r="Y184" i="10"/>
  <c r="Y189" i="10" s="1"/>
  <c r="X184" i="10"/>
  <c r="X189" i="10" s="1"/>
  <c r="W184" i="10"/>
  <c r="W189" i="10" s="1"/>
  <c r="V184" i="10"/>
  <c r="V189" i="10" s="1"/>
  <c r="U184" i="10"/>
  <c r="U189" i="10" s="1"/>
  <c r="T184" i="10"/>
  <c r="T189" i="10" s="1"/>
  <c r="S184" i="10"/>
  <c r="S189" i="10" s="1"/>
  <c r="R184" i="10"/>
  <c r="R189" i="10" s="1"/>
  <c r="Q184" i="10"/>
  <c r="Q189" i="10" s="1"/>
  <c r="P184" i="10"/>
  <c r="P189" i="10" s="1"/>
  <c r="O184" i="10"/>
  <c r="O189" i="10" s="1"/>
  <c r="N184" i="10"/>
  <c r="N189" i="10" s="1"/>
  <c r="M184" i="10"/>
  <c r="M189" i="10" s="1"/>
  <c r="L184" i="10"/>
  <c r="L189" i="10" s="1"/>
  <c r="K184" i="10"/>
  <c r="K189" i="10" s="1"/>
  <c r="J184" i="10"/>
  <c r="J189" i="10" s="1"/>
  <c r="I184" i="10"/>
  <c r="I189" i="10" s="1"/>
  <c r="H184" i="10"/>
  <c r="H189" i="10" s="1"/>
  <c r="G184" i="10"/>
  <c r="G189" i="10" s="1"/>
  <c r="F184" i="10"/>
  <c r="F189" i="10" s="1"/>
  <c r="E184" i="10"/>
  <c r="E189" i="10" s="1"/>
  <c r="D184" i="10"/>
  <c r="D189" i="10" s="1"/>
  <c r="C184" i="10"/>
  <c r="AJ167" i="10"/>
  <c r="AJ166" i="10"/>
  <c r="AJ165" i="10"/>
  <c r="AJ164" i="10"/>
  <c r="AJ162" i="10"/>
  <c r="AJ161" i="10"/>
  <c r="AJ160" i="10"/>
  <c r="AJ159" i="10"/>
  <c r="AJ157" i="10"/>
  <c r="AJ156" i="10"/>
  <c r="AJ155" i="10"/>
  <c r="AJ154" i="10"/>
  <c r="AJ152" i="10"/>
  <c r="AJ151" i="10"/>
  <c r="AJ150" i="10"/>
  <c r="AJ149" i="10"/>
  <c r="AJ147" i="10"/>
  <c r="AJ146" i="10"/>
  <c r="AJ145" i="10"/>
  <c r="AJ144" i="10"/>
  <c r="AJ142" i="10"/>
  <c r="AJ141" i="10"/>
  <c r="AJ140" i="10"/>
  <c r="AJ139" i="10"/>
  <c r="AJ137" i="10"/>
  <c r="AJ136" i="10"/>
  <c r="AJ135" i="10"/>
  <c r="AJ134" i="10"/>
  <c r="AJ132" i="10"/>
  <c r="AJ131" i="10"/>
  <c r="AJ130" i="10"/>
  <c r="AJ129" i="10"/>
  <c r="AJ127" i="10"/>
  <c r="AJ126" i="10"/>
  <c r="AJ125" i="10"/>
  <c r="AJ124" i="10"/>
  <c r="AJ122" i="10"/>
  <c r="AJ121" i="10"/>
  <c r="AJ120" i="10"/>
  <c r="AJ119" i="10"/>
  <c r="AJ117" i="10"/>
  <c r="AJ116" i="10"/>
  <c r="AJ115" i="10"/>
  <c r="AJ114" i="10"/>
  <c r="AJ112" i="10"/>
  <c r="AJ111" i="10"/>
  <c r="AJ110" i="10"/>
  <c r="AJ109" i="10"/>
  <c r="AJ107" i="10"/>
  <c r="AJ106" i="10"/>
  <c r="AJ105" i="10"/>
  <c r="AJ104" i="10"/>
  <c r="AJ102" i="10"/>
  <c r="AJ101" i="10"/>
  <c r="AJ100" i="10"/>
  <c r="AJ99" i="10"/>
  <c r="AJ97" i="10"/>
  <c r="AJ96" i="10"/>
  <c r="AJ95" i="10"/>
  <c r="AJ94" i="10"/>
  <c r="AJ92" i="10"/>
  <c r="AJ91" i="10"/>
  <c r="AJ90" i="10"/>
  <c r="AJ89" i="10"/>
  <c r="AJ87" i="10"/>
  <c r="AJ86" i="10"/>
  <c r="AJ85" i="10"/>
  <c r="AJ84" i="10"/>
  <c r="AJ82" i="10"/>
  <c r="AJ81" i="10"/>
  <c r="AJ80" i="10"/>
  <c r="AJ79" i="10"/>
  <c r="AJ77" i="10"/>
  <c r="AJ76" i="10"/>
  <c r="AJ75" i="10"/>
  <c r="AJ74" i="10"/>
  <c r="AJ72" i="10"/>
  <c r="AJ71" i="10"/>
  <c r="AJ70" i="10"/>
  <c r="AJ69" i="10"/>
  <c r="AJ67" i="10"/>
  <c r="AJ66" i="10"/>
  <c r="AJ65" i="10"/>
  <c r="AJ64" i="10"/>
  <c r="AJ62" i="10"/>
  <c r="AJ61" i="10"/>
  <c r="AJ60" i="10"/>
  <c r="AJ59" i="10"/>
  <c r="AJ57" i="10"/>
  <c r="AJ56" i="10"/>
  <c r="AJ55" i="10"/>
  <c r="AJ54" i="10"/>
  <c r="AJ52" i="10"/>
  <c r="AJ51" i="10"/>
  <c r="AJ50" i="10"/>
  <c r="AJ49" i="10"/>
  <c r="AJ47" i="10"/>
  <c r="AJ46" i="10"/>
  <c r="AJ45" i="10"/>
  <c r="AJ44" i="10"/>
  <c r="AJ42" i="10"/>
  <c r="AJ41" i="10"/>
  <c r="AJ40" i="10"/>
  <c r="AJ39" i="10"/>
  <c r="AJ37" i="10"/>
  <c r="AJ36" i="10"/>
  <c r="AJ35" i="10"/>
  <c r="AJ34" i="10"/>
  <c r="AJ32" i="10"/>
  <c r="AJ31" i="10"/>
  <c r="AJ30" i="10"/>
  <c r="AJ29" i="10"/>
  <c r="AJ27" i="10"/>
  <c r="AJ26" i="10"/>
  <c r="AJ25" i="10"/>
  <c r="AJ24" i="10"/>
  <c r="A24" i="10"/>
  <c r="AJ23" i="10"/>
  <c r="AJ22" i="10"/>
  <c r="AJ21" i="10"/>
  <c r="AJ20" i="10"/>
  <c r="A20" i="10"/>
  <c r="A21" i="10" s="1"/>
  <c r="A22" i="10" s="1"/>
  <c r="AJ19" i="10"/>
  <c r="D17" i="10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P17" i="10" s="1"/>
  <c r="Q17" i="10" s="1"/>
  <c r="AD187" i="9"/>
  <c r="AD192" i="9" s="1"/>
  <c r="AC187" i="9"/>
  <c r="AC192" i="9" s="1"/>
  <c r="AD186" i="9"/>
  <c r="AD191" i="9" s="1"/>
  <c r="AC186" i="9"/>
  <c r="AC191" i="9" s="1"/>
  <c r="AD185" i="9"/>
  <c r="AD190" i="9" s="1"/>
  <c r="AC185" i="9"/>
  <c r="AC190" i="9" s="1"/>
  <c r="AD184" i="9"/>
  <c r="AD189" i="9" s="1"/>
  <c r="AC184" i="9"/>
  <c r="AC189" i="9" s="1"/>
  <c r="AJ157" i="9"/>
  <c r="AJ156" i="9"/>
  <c r="AJ155" i="9"/>
  <c r="AJ154" i="9"/>
  <c r="M266" i="9"/>
  <c r="M267" i="9" s="1"/>
  <c r="L265" i="9"/>
  <c r="L266" i="9" s="1"/>
  <c r="T221" i="9"/>
  <c r="AF187" i="9"/>
  <c r="AF192" i="9" s="1"/>
  <c r="AE187" i="9"/>
  <c r="AE192" i="9" s="1"/>
  <c r="AB187" i="9"/>
  <c r="AB192" i="9" s="1"/>
  <c r="AA187" i="9"/>
  <c r="AA192" i="9" s="1"/>
  <c r="Z187" i="9"/>
  <c r="Z192" i="9" s="1"/>
  <c r="Y187" i="9"/>
  <c r="Y192" i="9" s="1"/>
  <c r="X187" i="9"/>
  <c r="X192" i="9" s="1"/>
  <c r="W187" i="9"/>
  <c r="W192" i="9" s="1"/>
  <c r="V187" i="9"/>
  <c r="V192" i="9" s="1"/>
  <c r="U187" i="9"/>
  <c r="U192" i="9" s="1"/>
  <c r="T187" i="9"/>
  <c r="T192" i="9" s="1"/>
  <c r="S187" i="9"/>
  <c r="S192" i="9" s="1"/>
  <c r="R187" i="9"/>
  <c r="R192" i="9" s="1"/>
  <c r="Q187" i="9"/>
  <c r="Q192" i="9" s="1"/>
  <c r="P187" i="9"/>
  <c r="P192" i="9" s="1"/>
  <c r="O187" i="9"/>
  <c r="O192" i="9" s="1"/>
  <c r="N187" i="9"/>
  <c r="N192" i="9" s="1"/>
  <c r="M187" i="9"/>
  <c r="M192" i="9" s="1"/>
  <c r="L187" i="9"/>
  <c r="L192" i="9" s="1"/>
  <c r="K187" i="9"/>
  <c r="K192" i="9" s="1"/>
  <c r="J187" i="9"/>
  <c r="J192" i="9" s="1"/>
  <c r="I187" i="9"/>
  <c r="I192" i="9" s="1"/>
  <c r="H187" i="9"/>
  <c r="H192" i="9" s="1"/>
  <c r="G187" i="9"/>
  <c r="G192" i="9" s="1"/>
  <c r="F187" i="9"/>
  <c r="F192" i="9" s="1"/>
  <c r="E187" i="9"/>
  <c r="E192" i="9" s="1"/>
  <c r="D187" i="9"/>
  <c r="D192" i="9" s="1"/>
  <c r="C187" i="9"/>
  <c r="AF186" i="9"/>
  <c r="AF191" i="9" s="1"/>
  <c r="AE186" i="9"/>
  <c r="AE191" i="9" s="1"/>
  <c r="AB186" i="9"/>
  <c r="AB191" i="9" s="1"/>
  <c r="AA186" i="9"/>
  <c r="AA191" i="9" s="1"/>
  <c r="Z186" i="9"/>
  <c r="Z191" i="9" s="1"/>
  <c r="Y186" i="9"/>
  <c r="Y191" i="9" s="1"/>
  <c r="X186" i="9"/>
  <c r="X191" i="9" s="1"/>
  <c r="W186" i="9"/>
  <c r="W191" i="9" s="1"/>
  <c r="V186" i="9"/>
  <c r="V191" i="9" s="1"/>
  <c r="U186" i="9"/>
  <c r="U191" i="9" s="1"/>
  <c r="T186" i="9"/>
  <c r="T191" i="9" s="1"/>
  <c r="S186" i="9"/>
  <c r="S191" i="9" s="1"/>
  <c r="R186" i="9"/>
  <c r="R191" i="9" s="1"/>
  <c r="Q186" i="9"/>
  <c r="Q191" i="9" s="1"/>
  <c r="P186" i="9"/>
  <c r="P191" i="9" s="1"/>
  <c r="O186" i="9"/>
  <c r="O191" i="9" s="1"/>
  <c r="N186" i="9"/>
  <c r="N191" i="9" s="1"/>
  <c r="M186" i="9"/>
  <c r="M191" i="9" s="1"/>
  <c r="L186" i="9"/>
  <c r="L191" i="9" s="1"/>
  <c r="K186" i="9"/>
  <c r="K191" i="9" s="1"/>
  <c r="J186" i="9"/>
  <c r="J191" i="9" s="1"/>
  <c r="I186" i="9"/>
  <c r="I191" i="9" s="1"/>
  <c r="H186" i="9"/>
  <c r="H191" i="9" s="1"/>
  <c r="G186" i="9"/>
  <c r="G191" i="9" s="1"/>
  <c r="F186" i="9"/>
  <c r="F191" i="9" s="1"/>
  <c r="E186" i="9"/>
  <c r="E191" i="9" s="1"/>
  <c r="D186" i="9"/>
  <c r="D191" i="9" s="1"/>
  <c r="C186" i="9"/>
  <c r="AF185" i="9"/>
  <c r="AF190" i="9" s="1"/>
  <c r="AE185" i="9"/>
  <c r="AE190" i="9" s="1"/>
  <c r="AB185" i="9"/>
  <c r="AB190" i="9" s="1"/>
  <c r="AA185" i="9"/>
  <c r="AA190" i="9" s="1"/>
  <c r="Z185" i="9"/>
  <c r="Z190" i="9" s="1"/>
  <c r="Y185" i="9"/>
  <c r="Y190" i="9" s="1"/>
  <c r="X185" i="9"/>
  <c r="X190" i="9" s="1"/>
  <c r="W185" i="9"/>
  <c r="W190" i="9" s="1"/>
  <c r="V185" i="9"/>
  <c r="V190" i="9" s="1"/>
  <c r="U185" i="9"/>
  <c r="U190" i="9" s="1"/>
  <c r="T185" i="9"/>
  <c r="T190" i="9" s="1"/>
  <c r="S185" i="9"/>
  <c r="S190" i="9" s="1"/>
  <c r="R185" i="9"/>
  <c r="R190" i="9" s="1"/>
  <c r="Q185" i="9"/>
  <c r="Q190" i="9" s="1"/>
  <c r="P185" i="9"/>
  <c r="P190" i="9" s="1"/>
  <c r="O185" i="9"/>
  <c r="O190" i="9" s="1"/>
  <c r="N185" i="9"/>
  <c r="N190" i="9" s="1"/>
  <c r="M185" i="9"/>
  <c r="M190" i="9" s="1"/>
  <c r="L185" i="9"/>
  <c r="L190" i="9" s="1"/>
  <c r="K185" i="9"/>
  <c r="K190" i="9" s="1"/>
  <c r="J185" i="9"/>
  <c r="J190" i="9" s="1"/>
  <c r="I185" i="9"/>
  <c r="I190" i="9" s="1"/>
  <c r="H185" i="9"/>
  <c r="H190" i="9" s="1"/>
  <c r="G185" i="9"/>
  <c r="G190" i="9" s="1"/>
  <c r="F185" i="9"/>
  <c r="F190" i="9" s="1"/>
  <c r="E185" i="9"/>
  <c r="E190" i="9" s="1"/>
  <c r="D185" i="9"/>
  <c r="D190" i="9" s="1"/>
  <c r="C185" i="9"/>
  <c r="AF184" i="9"/>
  <c r="AF189" i="9" s="1"/>
  <c r="AE184" i="9"/>
  <c r="AE189" i="9" s="1"/>
  <c r="AB184" i="9"/>
  <c r="AB189" i="9" s="1"/>
  <c r="AA184" i="9"/>
  <c r="AA189" i="9" s="1"/>
  <c r="Z184" i="9"/>
  <c r="Z189" i="9" s="1"/>
  <c r="Y184" i="9"/>
  <c r="Y189" i="9" s="1"/>
  <c r="X184" i="9"/>
  <c r="X189" i="9" s="1"/>
  <c r="W184" i="9"/>
  <c r="W189" i="9" s="1"/>
  <c r="V184" i="9"/>
  <c r="V189" i="9" s="1"/>
  <c r="U184" i="9"/>
  <c r="U189" i="9" s="1"/>
  <c r="T184" i="9"/>
  <c r="T189" i="9" s="1"/>
  <c r="S184" i="9"/>
  <c r="S189" i="9" s="1"/>
  <c r="R184" i="9"/>
  <c r="R189" i="9" s="1"/>
  <c r="Q184" i="9"/>
  <c r="Q189" i="9" s="1"/>
  <c r="P184" i="9"/>
  <c r="P189" i="9" s="1"/>
  <c r="O184" i="9"/>
  <c r="O189" i="9" s="1"/>
  <c r="N184" i="9"/>
  <c r="N189" i="9" s="1"/>
  <c r="M184" i="9"/>
  <c r="M189" i="9" s="1"/>
  <c r="L184" i="9"/>
  <c r="L189" i="9" s="1"/>
  <c r="K184" i="9"/>
  <c r="K189" i="9" s="1"/>
  <c r="J184" i="9"/>
  <c r="J189" i="9" s="1"/>
  <c r="I184" i="9"/>
  <c r="I189" i="9" s="1"/>
  <c r="H184" i="9"/>
  <c r="H189" i="9" s="1"/>
  <c r="G184" i="9"/>
  <c r="G189" i="9" s="1"/>
  <c r="F184" i="9"/>
  <c r="F189" i="9" s="1"/>
  <c r="E184" i="9"/>
  <c r="E189" i="9" s="1"/>
  <c r="D184" i="9"/>
  <c r="D189" i="9" s="1"/>
  <c r="C184" i="9"/>
  <c r="C189" i="9" s="1"/>
  <c r="AJ167" i="9"/>
  <c r="AJ166" i="9"/>
  <c r="AJ165" i="9"/>
  <c r="AJ164" i="9"/>
  <c r="AJ162" i="9"/>
  <c r="AJ161" i="9"/>
  <c r="AJ160" i="9"/>
  <c r="AJ159" i="9"/>
  <c r="AJ152" i="9"/>
  <c r="AJ151" i="9"/>
  <c r="AJ150" i="9"/>
  <c r="AJ149" i="9"/>
  <c r="AJ147" i="9"/>
  <c r="AJ146" i="9"/>
  <c r="AJ145" i="9"/>
  <c r="AJ144" i="9"/>
  <c r="AJ142" i="9"/>
  <c r="AJ141" i="9"/>
  <c r="AJ140" i="9"/>
  <c r="AJ139" i="9"/>
  <c r="AJ137" i="9"/>
  <c r="AJ136" i="9"/>
  <c r="AJ135" i="9"/>
  <c r="AJ134" i="9"/>
  <c r="AJ132" i="9"/>
  <c r="AJ131" i="9"/>
  <c r="AJ130" i="9"/>
  <c r="AJ129" i="9"/>
  <c r="AJ127" i="9"/>
  <c r="AJ126" i="9"/>
  <c r="AJ125" i="9"/>
  <c r="AJ124" i="9"/>
  <c r="AJ122" i="9"/>
  <c r="AJ121" i="9"/>
  <c r="AJ120" i="9"/>
  <c r="AJ119" i="9"/>
  <c r="AJ117" i="9"/>
  <c r="AJ116" i="9"/>
  <c r="AJ115" i="9"/>
  <c r="AJ114" i="9"/>
  <c r="AJ112" i="9"/>
  <c r="AJ111" i="9"/>
  <c r="AJ110" i="9"/>
  <c r="AJ109" i="9"/>
  <c r="AJ107" i="9"/>
  <c r="AJ106" i="9"/>
  <c r="AJ105" i="9"/>
  <c r="AJ104" i="9"/>
  <c r="AJ102" i="9"/>
  <c r="AJ101" i="9"/>
  <c r="AJ100" i="9"/>
  <c r="AJ99" i="9"/>
  <c r="AJ97" i="9"/>
  <c r="AJ96" i="9"/>
  <c r="AJ95" i="9"/>
  <c r="AJ94" i="9"/>
  <c r="AJ92" i="9"/>
  <c r="AJ91" i="9"/>
  <c r="AJ90" i="9"/>
  <c r="AJ89" i="9"/>
  <c r="AJ87" i="9"/>
  <c r="AJ86" i="9"/>
  <c r="AJ85" i="9"/>
  <c r="AJ84" i="9"/>
  <c r="AJ82" i="9"/>
  <c r="AJ81" i="9"/>
  <c r="AJ80" i="9"/>
  <c r="AJ79" i="9"/>
  <c r="AJ77" i="9"/>
  <c r="AJ76" i="9"/>
  <c r="AJ75" i="9"/>
  <c r="AJ74" i="9"/>
  <c r="AJ72" i="9"/>
  <c r="AJ71" i="9"/>
  <c r="AJ70" i="9"/>
  <c r="AJ69" i="9"/>
  <c r="AJ67" i="9"/>
  <c r="AJ66" i="9"/>
  <c r="AJ65" i="9"/>
  <c r="AJ64" i="9"/>
  <c r="AJ62" i="9"/>
  <c r="AJ61" i="9"/>
  <c r="AJ60" i="9"/>
  <c r="AJ59" i="9"/>
  <c r="AJ57" i="9"/>
  <c r="AJ56" i="9"/>
  <c r="AJ55" i="9"/>
  <c r="AJ54" i="9"/>
  <c r="AJ52" i="9"/>
  <c r="AJ51" i="9"/>
  <c r="AJ50" i="9"/>
  <c r="AJ49" i="9"/>
  <c r="AJ47" i="9"/>
  <c r="AJ46" i="9"/>
  <c r="AJ45" i="9"/>
  <c r="AJ44" i="9"/>
  <c r="AJ42" i="9"/>
  <c r="AJ41" i="9"/>
  <c r="AJ40" i="9"/>
  <c r="AJ39" i="9"/>
  <c r="AJ37" i="9"/>
  <c r="AJ36" i="9"/>
  <c r="AJ35" i="9"/>
  <c r="AJ34" i="9"/>
  <c r="AJ32" i="9"/>
  <c r="AJ31" i="9"/>
  <c r="AJ30" i="9"/>
  <c r="AJ29" i="9"/>
  <c r="AJ27" i="9"/>
  <c r="AJ26" i="9"/>
  <c r="AJ25" i="9"/>
  <c r="AJ24" i="9"/>
  <c r="A24" i="9"/>
  <c r="A25" i="9" s="1"/>
  <c r="A26" i="9" s="1"/>
  <c r="A27" i="9" s="1"/>
  <c r="AJ23" i="9"/>
  <c r="AJ22" i="9"/>
  <c r="AJ21" i="9"/>
  <c r="AJ20" i="9"/>
  <c r="A20" i="9"/>
  <c r="A21" i="9" s="1"/>
  <c r="A22" i="9" s="1"/>
  <c r="AJ19" i="9"/>
  <c r="D17" i="9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AJ186" i="9" l="1"/>
  <c r="L266" i="10"/>
  <c r="M267" i="10"/>
  <c r="R17" i="10"/>
  <c r="A29" i="10"/>
  <c r="A25" i="10"/>
  <c r="A26" i="10" s="1"/>
  <c r="A27" i="10" s="1"/>
  <c r="C189" i="10"/>
  <c r="AJ189" i="10" s="1"/>
  <c r="AJ184" i="10"/>
  <c r="C190" i="10"/>
  <c r="AJ190" i="10" s="1"/>
  <c r="AJ185" i="10"/>
  <c r="C191" i="10"/>
  <c r="AJ191" i="10" s="1"/>
  <c r="T227" i="10" s="1"/>
  <c r="AJ186" i="10"/>
  <c r="C192" i="10"/>
  <c r="AJ192" i="10" s="1"/>
  <c r="AJ187" i="10"/>
  <c r="AJ185" i="9"/>
  <c r="AJ187" i="9"/>
  <c r="M268" i="9"/>
  <c r="R17" i="9"/>
  <c r="AJ184" i="9"/>
  <c r="A29" i="9"/>
  <c r="C192" i="9"/>
  <c r="AJ192" i="9" s="1"/>
  <c r="C191" i="9"/>
  <c r="AJ191" i="9" s="1"/>
  <c r="T227" i="9" s="1"/>
  <c r="C190" i="9"/>
  <c r="L267" i="9"/>
  <c r="AJ189" i="9" l="1"/>
  <c r="S17" i="10"/>
  <c r="T17" i="10" s="1"/>
  <c r="U17" i="10" s="1"/>
  <c r="V17" i="10" s="1"/>
  <c r="W17" i="10" s="1"/>
  <c r="X17" i="10" s="1"/>
  <c r="Y17" i="10" s="1"/>
  <c r="Z17" i="10" s="1"/>
  <c r="AA17" i="10" s="1"/>
  <c r="AB17" i="10" s="1"/>
  <c r="AC17" i="10" s="1"/>
  <c r="L267" i="10"/>
  <c r="S17" i="9"/>
  <c r="T17" i="9" s="1"/>
  <c r="U17" i="9" s="1"/>
  <c r="V17" i="9" s="1"/>
  <c r="W17" i="9" s="1"/>
  <c r="X17" i="9" s="1"/>
  <c r="Y17" i="9" s="1"/>
  <c r="AJ190" i="9"/>
  <c r="M268" i="10"/>
  <c r="U241" i="10"/>
  <c r="T228" i="10"/>
  <c r="A34" i="10"/>
  <c r="A30" i="10"/>
  <c r="A31" i="10" s="1"/>
  <c r="A32" i="10" s="1"/>
  <c r="M269" i="9"/>
  <c r="U241" i="9"/>
  <c r="T228" i="9"/>
  <c r="A30" i="9"/>
  <c r="A31" i="9" s="1"/>
  <c r="A32" i="9" s="1"/>
  <c r="A34" i="9"/>
  <c r="L268" i="9"/>
  <c r="L268" i="10" l="1"/>
  <c r="M269" i="10"/>
  <c r="AD17" i="10"/>
  <c r="A39" i="10"/>
  <c r="A35" i="10"/>
  <c r="A36" i="10" s="1"/>
  <c r="A37" i="10" s="1"/>
  <c r="Z17" i="9"/>
  <c r="L269" i="9"/>
  <c r="A35" i="9"/>
  <c r="A36" i="9" s="1"/>
  <c r="A37" i="9" s="1"/>
  <c r="A39" i="9"/>
  <c r="M270" i="9"/>
  <c r="L269" i="10" l="1"/>
  <c r="L270" i="9"/>
  <c r="M270" i="10"/>
  <c r="L270" i="10"/>
  <c r="A44" i="10"/>
  <c r="A40" i="10"/>
  <c r="A41" i="10" s="1"/>
  <c r="A42" i="10" s="1"/>
  <c r="AE17" i="10"/>
  <c r="AA17" i="9"/>
  <c r="M271" i="9"/>
  <c r="A40" i="9"/>
  <c r="A41" i="9" s="1"/>
  <c r="A42" i="9" s="1"/>
  <c r="A44" i="9"/>
  <c r="AB17" i="9" l="1"/>
  <c r="AC17" i="9" s="1"/>
  <c r="AD17" i="9" s="1"/>
  <c r="AE17" i="9" s="1"/>
  <c r="L271" i="9"/>
  <c r="L272" i="9" s="1"/>
  <c r="M271" i="10"/>
  <c r="L271" i="10"/>
  <c r="AF17" i="10"/>
  <c r="A49" i="10"/>
  <c r="A45" i="10"/>
  <c r="A46" i="10" s="1"/>
  <c r="A47" i="10" s="1"/>
  <c r="A45" i="9"/>
  <c r="A46" i="9" s="1"/>
  <c r="A47" i="9" s="1"/>
  <c r="A49" i="9"/>
  <c r="M272" i="9"/>
  <c r="U214" i="10" l="1"/>
  <c r="U216" i="10"/>
  <c r="S216" i="10"/>
  <c r="S214" i="10"/>
  <c r="N268" i="10"/>
  <c r="P268" i="10" s="1"/>
  <c r="R268" i="10" s="1"/>
  <c r="T268" i="10" s="1"/>
  <c r="V268" i="10" s="1"/>
  <c r="N269" i="10"/>
  <c r="P269" i="10" s="1"/>
  <c r="R269" i="10" s="1"/>
  <c r="T269" i="10" s="1"/>
  <c r="V269" i="10" s="1"/>
  <c r="N270" i="10"/>
  <c r="P270" i="10" s="1"/>
  <c r="R270" i="10" s="1"/>
  <c r="T270" i="10" s="1"/>
  <c r="V270" i="10" s="1"/>
  <c r="AG17" i="10"/>
  <c r="N267" i="10"/>
  <c r="P267" i="10" s="1"/>
  <c r="R267" i="10" s="1"/>
  <c r="T267" i="10" s="1"/>
  <c r="V267" i="10" s="1"/>
  <c r="N271" i="10"/>
  <c r="P271" i="10" s="1"/>
  <c r="R271" i="10" s="1"/>
  <c r="AF17" i="9"/>
  <c r="N269" i="9"/>
  <c r="P269" i="9" s="1"/>
  <c r="R269" i="9" s="1"/>
  <c r="T269" i="9" s="1"/>
  <c r="V269" i="9" s="1"/>
  <c r="N272" i="9"/>
  <c r="P272" i="9" s="1"/>
  <c r="R272" i="9" s="1"/>
  <c r="T272" i="9" s="1"/>
  <c r="V272" i="9" s="1"/>
  <c r="M272" i="10"/>
  <c r="L272" i="10"/>
  <c r="A54" i="10"/>
  <c r="A50" i="10"/>
  <c r="A51" i="10" s="1"/>
  <c r="A52" i="10" s="1"/>
  <c r="L273" i="9"/>
  <c r="M273" i="9"/>
  <c r="A50" i="9"/>
  <c r="A51" i="9" s="1"/>
  <c r="A52" i="9" s="1"/>
  <c r="A54" i="9"/>
  <c r="U216" i="9" l="1"/>
  <c r="U214" i="9"/>
  <c r="S214" i="9"/>
  <c r="S216" i="9"/>
  <c r="N268" i="9"/>
  <c r="P268" i="9" s="1"/>
  <c r="R268" i="9" s="1"/>
  <c r="T268" i="9" s="1"/>
  <c r="V268" i="9" s="1"/>
  <c r="N270" i="9"/>
  <c r="P270" i="9" s="1"/>
  <c r="R270" i="9" s="1"/>
  <c r="T270" i="9" s="1"/>
  <c r="V270" i="9" s="1"/>
  <c r="N271" i="9"/>
  <c r="P271" i="9" s="1"/>
  <c r="R271" i="9" s="1"/>
  <c r="T271" i="9" s="1"/>
  <c r="V271" i="9" s="1"/>
  <c r="N266" i="10"/>
  <c r="P266" i="10" s="1"/>
  <c r="R266" i="10" s="1"/>
  <c r="T266" i="10" s="1"/>
  <c r="V266" i="10" s="1"/>
  <c r="N272" i="10"/>
  <c r="P272" i="10" s="1"/>
  <c r="R272" i="10" s="1"/>
  <c r="T272" i="10" s="1"/>
  <c r="V272" i="10" s="1"/>
  <c r="AG17" i="9"/>
  <c r="N267" i="9"/>
  <c r="P267" i="9" s="1"/>
  <c r="R267" i="9" s="1"/>
  <c r="T267" i="9" s="1"/>
  <c r="V267" i="9" s="1"/>
  <c r="N273" i="9"/>
  <c r="P273" i="9" s="1"/>
  <c r="R273" i="9" s="1"/>
  <c r="T273" i="9" s="1"/>
  <c r="V273" i="9" s="1"/>
  <c r="M273" i="10"/>
  <c r="L273" i="10"/>
  <c r="T271" i="10"/>
  <c r="A59" i="10"/>
  <c r="A55" i="10"/>
  <c r="A56" i="10" s="1"/>
  <c r="A57" i="10" s="1"/>
  <c r="A55" i="9"/>
  <c r="A56" i="9" s="1"/>
  <c r="A57" i="9" s="1"/>
  <c r="A59" i="9"/>
  <c r="L274" i="9"/>
  <c r="M274" i="9"/>
  <c r="S215" i="10" l="1"/>
  <c r="U217" i="10"/>
  <c r="N265" i="10"/>
  <c r="P265" i="10" s="1"/>
  <c r="R265" i="10" s="1"/>
  <c r="T265" i="10" s="1"/>
  <c r="V265" i="10" s="1"/>
  <c r="N273" i="10"/>
  <c r="P273" i="10" s="1"/>
  <c r="R273" i="10" s="1"/>
  <c r="N265" i="9"/>
  <c r="P265" i="9" s="1"/>
  <c r="R265" i="9" s="1"/>
  <c r="T265" i="9" s="1"/>
  <c r="V265" i="9" s="1"/>
  <c r="N266" i="9"/>
  <c r="P266" i="9" s="1"/>
  <c r="R266" i="9" s="1"/>
  <c r="T266" i="9" s="1"/>
  <c r="V266" i="9" s="1"/>
  <c r="N274" i="9"/>
  <c r="P274" i="9" s="1"/>
  <c r="R274" i="9" s="1"/>
  <c r="T274" i="9" s="1"/>
  <c r="V274" i="9" s="1"/>
  <c r="S217" i="10"/>
  <c r="S218" i="10" s="1"/>
  <c r="V271" i="10"/>
  <c r="M274" i="10"/>
  <c r="L274" i="10"/>
  <c r="A64" i="10"/>
  <c r="A60" i="10"/>
  <c r="A61" i="10" s="1"/>
  <c r="A62" i="10" s="1"/>
  <c r="A60" i="9"/>
  <c r="A61" i="9" s="1"/>
  <c r="A62" i="9" s="1"/>
  <c r="A64" i="9"/>
  <c r="M275" i="9"/>
  <c r="L275" i="9"/>
  <c r="U218" i="10" l="1"/>
  <c r="T226" i="10" s="1"/>
  <c r="T230" i="10" s="1"/>
  <c r="T232" i="10" s="1"/>
  <c r="U215" i="10"/>
  <c r="N274" i="10"/>
  <c r="P274" i="10" s="1"/>
  <c r="R274" i="10" s="1"/>
  <c r="T274" i="10" s="1"/>
  <c r="V274" i="10" s="1"/>
  <c r="N275" i="9"/>
  <c r="P275" i="9" s="1"/>
  <c r="R275" i="9" s="1"/>
  <c r="T275" i="9" s="1"/>
  <c r="V275" i="9" s="1"/>
  <c r="M275" i="10"/>
  <c r="L275" i="10"/>
  <c r="T273" i="10"/>
  <c r="A69" i="10"/>
  <c r="A65" i="10"/>
  <c r="A66" i="10" s="1"/>
  <c r="A67" i="10" s="1"/>
  <c r="M276" i="9"/>
  <c r="L276" i="9"/>
  <c r="A65" i="9"/>
  <c r="A66" i="9" s="1"/>
  <c r="A67" i="9" s="1"/>
  <c r="A69" i="9"/>
  <c r="N275" i="10" l="1"/>
  <c r="P275" i="10" s="1"/>
  <c r="R275" i="10" s="1"/>
  <c r="U215" i="9"/>
  <c r="U217" i="9"/>
  <c r="U218" i="9" s="1"/>
  <c r="S217" i="9"/>
  <c r="S218" i="9" s="1"/>
  <c r="S215" i="9"/>
  <c r="N276" i="9"/>
  <c r="P276" i="9" s="1"/>
  <c r="R276" i="9" s="1"/>
  <c r="T276" i="9" s="1"/>
  <c r="V276" i="9" s="1"/>
  <c r="V273" i="10"/>
  <c r="M276" i="10"/>
  <c r="L276" i="10"/>
  <c r="A74" i="10"/>
  <c r="A70" i="10"/>
  <c r="A71" i="10" s="1"/>
  <c r="A72" i="10" s="1"/>
  <c r="A70" i="9"/>
  <c r="A71" i="9" s="1"/>
  <c r="A72" i="9" s="1"/>
  <c r="A74" i="9"/>
  <c r="M277" i="9"/>
  <c r="L277" i="9"/>
  <c r="N276" i="10" l="1"/>
  <c r="P276" i="10" s="1"/>
  <c r="R276" i="10" s="1"/>
  <c r="T276" i="10" s="1"/>
  <c r="V276" i="10" s="1"/>
  <c r="T226" i="9"/>
  <c r="N277" i="9"/>
  <c r="P277" i="9" s="1"/>
  <c r="R277" i="9" s="1"/>
  <c r="T277" i="9" s="1"/>
  <c r="V277" i="9" s="1"/>
  <c r="M277" i="10"/>
  <c r="L277" i="10"/>
  <c r="T275" i="10"/>
  <c r="A79" i="10"/>
  <c r="A75" i="10"/>
  <c r="A76" i="10" s="1"/>
  <c r="A77" i="10" s="1"/>
  <c r="M278" i="9"/>
  <c r="L278" i="9"/>
  <c r="A75" i="9"/>
  <c r="A76" i="9" s="1"/>
  <c r="A77" i="9" s="1"/>
  <c r="A79" i="9"/>
  <c r="T230" i="9" l="1"/>
  <c r="N277" i="10"/>
  <c r="P277" i="10" s="1"/>
  <c r="R277" i="10" s="1"/>
  <c r="N278" i="9"/>
  <c r="P278" i="9" s="1"/>
  <c r="R278" i="9" s="1"/>
  <c r="T278" i="9" s="1"/>
  <c r="V278" i="9" s="1"/>
  <c r="V275" i="10"/>
  <c r="M278" i="10"/>
  <c r="L278" i="10"/>
  <c r="A84" i="10"/>
  <c r="A80" i="10"/>
  <c r="A81" i="10" s="1"/>
  <c r="A82" i="10" s="1"/>
  <c r="A80" i="9"/>
  <c r="A81" i="9" s="1"/>
  <c r="A82" i="9" s="1"/>
  <c r="A84" i="9"/>
  <c r="M279" i="9"/>
  <c r="L279" i="9"/>
  <c r="T232" i="9" l="1"/>
  <c r="N278" i="10"/>
  <c r="P278" i="10" s="1"/>
  <c r="R278" i="10" s="1"/>
  <c r="T278" i="10" s="1"/>
  <c r="V278" i="10" s="1"/>
  <c r="M279" i="10"/>
  <c r="L279" i="10"/>
  <c r="T277" i="10"/>
  <c r="A89" i="10"/>
  <c r="A85" i="10"/>
  <c r="A86" i="10" s="1"/>
  <c r="A87" i="10" s="1"/>
  <c r="A85" i="9"/>
  <c r="A86" i="9" s="1"/>
  <c r="A87" i="9" s="1"/>
  <c r="A89" i="9"/>
  <c r="M280" i="9"/>
  <c r="L280" i="9"/>
  <c r="N280" i="9" l="1"/>
  <c r="P280" i="9" s="1"/>
  <c r="R280" i="9" s="1"/>
  <c r="T280" i="9" s="1"/>
  <c r="V280" i="9" s="1"/>
  <c r="V277" i="10"/>
  <c r="M280" i="10"/>
  <c r="L280" i="10"/>
  <c r="N280" i="10" s="1"/>
  <c r="A94" i="10"/>
  <c r="A90" i="10"/>
  <c r="A91" i="10" s="1"/>
  <c r="A92" i="10" s="1"/>
  <c r="L281" i="9"/>
  <c r="M281" i="9"/>
  <c r="A90" i="9"/>
  <c r="A91" i="9" s="1"/>
  <c r="A92" i="9" s="1"/>
  <c r="A94" i="9"/>
  <c r="N281" i="9" l="1"/>
  <c r="P281" i="9" s="1"/>
  <c r="R281" i="9" s="1"/>
  <c r="T281" i="9" s="1"/>
  <c r="V281" i="9" s="1"/>
  <c r="P280" i="10"/>
  <c r="R280" i="10" s="1"/>
  <c r="T280" i="10" s="1"/>
  <c r="V280" i="10" s="1"/>
  <c r="M281" i="10"/>
  <c r="L281" i="10"/>
  <c r="N281" i="10" s="1"/>
  <c r="A99" i="10"/>
  <c r="A95" i="10"/>
  <c r="A96" i="10" s="1"/>
  <c r="A97" i="10" s="1"/>
  <c r="A95" i="9"/>
  <c r="A96" i="9" s="1"/>
  <c r="A97" i="9" s="1"/>
  <c r="A99" i="9"/>
  <c r="L282" i="9"/>
  <c r="N282" i="9" s="1"/>
  <c r="M282" i="9"/>
  <c r="P281" i="10" l="1"/>
  <c r="R281" i="10" s="1"/>
  <c r="T281" i="10" s="1"/>
  <c r="V281" i="10" s="1"/>
  <c r="M282" i="10"/>
  <c r="L282" i="10"/>
  <c r="N282" i="10" s="1"/>
  <c r="A104" i="10"/>
  <c r="A100" i="10"/>
  <c r="A101" i="10" s="1"/>
  <c r="A102" i="10" s="1"/>
  <c r="P282" i="9"/>
  <c r="R282" i="9" s="1"/>
  <c r="T282" i="9" s="1"/>
  <c r="V282" i="9" s="1"/>
  <c r="A100" i="9"/>
  <c r="A101" i="9" s="1"/>
  <c r="A102" i="9" s="1"/>
  <c r="A104" i="9"/>
  <c r="M283" i="9"/>
  <c r="L283" i="9"/>
  <c r="N283" i="9" l="1"/>
  <c r="P283" i="9" s="1"/>
  <c r="R283" i="9" s="1"/>
  <c r="T283" i="9" s="1"/>
  <c r="V283" i="9" s="1"/>
  <c r="P282" i="10"/>
  <c r="R282" i="10" s="1"/>
  <c r="T282" i="10" s="1"/>
  <c r="V282" i="10" s="1"/>
  <c r="M283" i="10"/>
  <c r="L283" i="10"/>
  <c r="N283" i="10" s="1"/>
  <c r="A109" i="10"/>
  <c r="A105" i="10"/>
  <c r="A106" i="10" s="1"/>
  <c r="A107" i="10" s="1"/>
  <c r="A105" i="9"/>
  <c r="A106" i="9" s="1"/>
  <c r="A107" i="9" s="1"/>
  <c r="A109" i="9"/>
  <c r="M284" i="9"/>
  <c r="L284" i="9"/>
  <c r="N284" i="9" l="1"/>
  <c r="P284" i="9" s="1"/>
  <c r="R284" i="9" s="1"/>
  <c r="T284" i="9" s="1"/>
  <c r="V284" i="9" s="1"/>
  <c r="P283" i="10"/>
  <c r="R283" i="10" s="1"/>
  <c r="T283" i="10" s="1"/>
  <c r="V283" i="10" s="1"/>
  <c r="M284" i="10"/>
  <c r="L284" i="10"/>
  <c r="N284" i="10" s="1"/>
  <c r="A114" i="10"/>
  <c r="A110" i="10"/>
  <c r="A111" i="10" s="1"/>
  <c r="A112" i="10" s="1"/>
  <c r="M285" i="9"/>
  <c r="L285" i="9"/>
  <c r="A110" i="9"/>
  <c r="A111" i="9" s="1"/>
  <c r="A112" i="9" s="1"/>
  <c r="A114" i="9"/>
  <c r="N285" i="9" l="1"/>
  <c r="P285" i="9" s="1"/>
  <c r="R285" i="9" s="1"/>
  <c r="T285" i="9" s="1"/>
  <c r="V285" i="9" s="1"/>
  <c r="P284" i="10"/>
  <c r="R284" i="10" s="1"/>
  <c r="T284" i="10" s="1"/>
  <c r="V284" i="10" s="1"/>
  <c r="M285" i="10"/>
  <c r="L285" i="10"/>
  <c r="N285" i="10" s="1"/>
  <c r="A119" i="10"/>
  <c r="A115" i="10"/>
  <c r="A116" i="10" s="1"/>
  <c r="A117" i="10" s="1"/>
  <c r="A115" i="9"/>
  <c r="A116" i="9" s="1"/>
  <c r="A117" i="9" s="1"/>
  <c r="A119" i="9"/>
  <c r="M286" i="9"/>
  <c r="L286" i="9"/>
  <c r="N286" i="9" l="1"/>
  <c r="P286" i="9" s="1"/>
  <c r="R286" i="9" s="1"/>
  <c r="T286" i="9" s="1"/>
  <c r="V286" i="9" s="1"/>
  <c r="P285" i="10"/>
  <c r="R285" i="10" s="1"/>
  <c r="T285" i="10" s="1"/>
  <c r="V285" i="10" s="1"/>
  <c r="M286" i="10"/>
  <c r="L286" i="10"/>
  <c r="N286" i="10" s="1"/>
  <c r="A124" i="10"/>
  <c r="A120" i="10"/>
  <c r="A121" i="10" s="1"/>
  <c r="A122" i="10" s="1"/>
  <c r="M287" i="9"/>
  <c r="L287" i="9"/>
  <c r="A120" i="9"/>
  <c r="A121" i="9" s="1"/>
  <c r="A122" i="9" s="1"/>
  <c r="A124" i="9"/>
  <c r="N287" i="9" l="1"/>
  <c r="P287" i="9" s="1"/>
  <c r="R287" i="9" s="1"/>
  <c r="T287" i="9" s="1"/>
  <c r="V287" i="9" s="1"/>
  <c r="P286" i="10"/>
  <c r="R286" i="10" s="1"/>
  <c r="T286" i="10" s="1"/>
  <c r="V286" i="10" s="1"/>
  <c r="M287" i="10"/>
  <c r="L287" i="10"/>
  <c r="N287" i="10" s="1"/>
  <c r="A129" i="10"/>
  <c r="A125" i="10"/>
  <c r="A126" i="10" s="1"/>
  <c r="A127" i="10" s="1"/>
  <c r="M288" i="9"/>
  <c r="L288" i="9"/>
  <c r="A125" i="9"/>
  <c r="A126" i="9" s="1"/>
  <c r="A127" i="9" s="1"/>
  <c r="A129" i="9"/>
  <c r="N288" i="9" l="1"/>
  <c r="P288" i="9" s="1"/>
  <c r="R288" i="9" s="1"/>
  <c r="T288" i="9" s="1"/>
  <c r="V288" i="9" s="1"/>
  <c r="P287" i="10"/>
  <c r="R287" i="10" s="1"/>
  <c r="T287" i="10" s="1"/>
  <c r="V287" i="10" s="1"/>
  <c r="M288" i="10"/>
  <c r="L288" i="10"/>
  <c r="N288" i="10" s="1"/>
  <c r="A134" i="10"/>
  <c r="A130" i="10"/>
  <c r="A131" i="10" s="1"/>
  <c r="A132" i="10" s="1"/>
  <c r="M289" i="9"/>
  <c r="M290" i="9" s="1"/>
  <c r="L289" i="9"/>
  <c r="A130" i="9"/>
  <c r="A131" i="9" s="1"/>
  <c r="A132" i="9" s="1"/>
  <c r="A134" i="9"/>
  <c r="N289" i="9" l="1"/>
  <c r="P289" i="9" s="1"/>
  <c r="R289" i="9" s="1"/>
  <c r="T289" i="9" s="1"/>
  <c r="V289" i="9" s="1"/>
  <c r="L290" i="9"/>
  <c r="P288" i="10"/>
  <c r="R288" i="10" s="1"/>
  <c r="T288" i="10" s="1"/>
  <c r="V288" i="10" s="1"/>
  <c r="M289" i="10"/>
  <c r="L289" i="10"/>
  <c r="N289" i="10" s="1"/>
  <c r="A139" i="10"/>
  <c r="A135" i="10"/>
  <c r="A136" i="10" s="1"/>
  <c r="A137" i="10" s="1"/>
  <c r="A135" i="9"/>
  <c r="A136" i="9" s="1"/>
  <c r="A137" i="9" s="1"/>
  <c r="A139" i="9"/>
  <c r="M291" i="9"/>
  <c r="N290" i="9" l="1"/>
  <c r="P290" i="9" s="1"/>
  <c r="R290" i="9" s="1"/>
  <c r="T290" i="9" s="1"/>
  <c r="V290" i="9" s="1"/>
  <c r="L291" i="9"/>
  <c r="P289" i="10"/>
  <c r="R289" i="10" s="1"/>
  <c r="T289" i="10" s="1"/>
  <c r="V289" i="10" s="1"/>
  <c r="M290" i="10"/>
  <c r="L290" i="10"/>
  <c r="N290" i="10" s="1"/>
  <c r="A144" i="10"/>
  <c r="A140" i="10"/>
  <c r="A141" i="10" s="1"/>
  <c r="A142" i="10" s="1"/>
  <c r="A140" i="9"/>
  <c r="A141" i="9" s="1"/>
  <c r="A142" i="9" s="1"/>
  <c r="A144" i="9"/>
  <c r="M292" i="9"/>
  <c r="M293" i="9" l="1"/>
  <c r="N291" i="9"/>
  <c r="P291" i="9" s="1"/>
  <c r="R291" i="9" s="1"/>
  <c r="T291" i="9" s="1"/>
  <c r="V291" i="9" s="1"/>
  <c r="L292" i="9"/>
  <c r="P290" i="10"/>
  <c r="R290" i="10" s="1"/>
  <c r="T290" i="10" s="1"/>
  <c r="V290" i="10" s="1"/>
  <c r="M291" i="10"/>
  <c r="L291" i="10"/>
  <c r="N291" i="10" s="1"/>
  <c r="A149" i="10"/>
  <c r="A145" i="10"/>
  <c r="A146" i="10" s="1"/>
  <c r="A147" i="10" s="1"/>
  <c r="A145" i="9"/>
  <c r="A146" i="9" s="1"/>
  <c r="A147" i="9" s="1"/>
  <c r="A149" i="9"/>
  <c r="A154" i="9" s="1"/>
  <c r="A155" i="9" s="1"/>
  <c r="A156" i="9" s="1"/>
  <c r="A157" i="9" s="1"/>
  <c r="N292" i="9" l="1"/>
  <c r="P292" i="9" s="1"/>
  <c r="R292" i="9" s="1"/>
  <c r="T292" i="9" s="1"/>
  <c r="V292" i="9" s="1"/>
  <c r="L293" i="9"/>
  <c r="N293" i="9" s="1"/>
  <c r="P293" i="9" s="1"/>
  <c r="R293" i="9" s="1"/>
  <c r="T293" i="9" s="1"/>
  <c r="V293" i="9" s="1"/>
  <c r="M294" i="9"/>
  <c r="P291" i="10"/>
  <c r="R291" i="10" s="1"/>
  <c r="T291" i="10" s="1"/>
  <c r="V291" i="10" s="1"/>
  <c r="M292" i="10"/>
  <c r="L292" i="10"/>
  <c r="N292" i="10" s="1"/>
  <c r="A154" i="10"/>
  <c r="A150" i="10"/>
  <c r="A151" i="10" s="1"/>
  <c r="A152" i="10" s="1"/>
  <c r="A159" i="9"/>
  <c r="A160" i="9" s="1"/>
  <c r="A161" i="9" s="1"/>
  <c r="A162" i="9" s="1"/>
  <c r="A150" i="9"/>
  <c r="A151" i="9" s="1"/>
  <c r="A152" i="9" s="1"/>
  <c r="L294" i="9" l="1"/>
  <c r="N294" i="9"/>
  <c r="P292" i="10"/>
  <c r="R292" i="10" s="1"/>
  <c r="T292" i="10" s="1"/>
  <c r="V292" i="10" s="1"/>
  <c r="M293" i="10"/>
  <c r="L293" i="10"/>
  <c r="N293" i="10" s="1"/>
  <c r="A159" i="10"/>
  <c r="A155" i="10"/>
  <c r="A156" i="10" s="1"/>
  <c r="A157" i="10" s="1"/>
  <c r="A164" i="9"/>
  <c r="A169" i="9" s="1"/>
  <c r="M294" i="10" l="1"/>
  <c r="L294" i="10"/>
  <c r="N294" i="10" s="1"/>
  <c r="P294" i="10" s="1"/>
  <c r="R294" i="10" s="1"/>
  <c r="T294" i="10" s="1"/>
  <c r="V294" i="10" s="1"/>
  <c r="P294" i="9"/>
  <c r="R294" i="9" s="1"/>
  <c r="T294" i="9" s="1"/>
  <c r="V294" i="9" s="1"/>
  <c r="N279" i="9"/>
  <c r="P279" i="9" s="1"/>
  <c r="P298" i="9" s="1"/>
  <c r="A170" i="9"/>
  <c r="A171" i="9" s="1"/>
  <c r="A172" i="9" s="1"/>
  <c r="P293" i="10"/>
  <c r="A164" i="10"/>
  <c r="A169" i="10" s="1"/>
  <c r="A160" i="10"/>
  <c r="A161" i="10" s="1"/>
  <c r="A162" i="10" s="1"/>
  <c r="A165" i="9"/>
  <c r="A166" i="9" s="1"/>
  <c r="A167" i="9" s="1"/>
  <c r="R293" i="10" l="1"/>
  <c r="A170" i="10"/>
  <c r="A171" i="10" s="1"/>
  <c r="A172" i="10" s="1"/>
  <c r="R279" i="9"/>
  <c r="R298" i="9" s="1"/>
  <c r="A165" i="10"/>
  <c r="A166" i="10" s="1"/>
  <c r="A167" i="10" s="1"/>
  <c r="T279" i="9" l="1"/>
  <c r="V279" i="9" s="1"/>
  <c r="V298" i="9" s="1"/>
  <c r="N279" i="10"/>
  <c r="P279" i="10" s="1"/>
  <c r="R279" i="10" s="1"/>
  <c r="T293" i="10"/>
  <c r="T298" i="9" l="1"/>
  <c r="T300" i="9" s="1"/>
  <c r="T223" i="9" s="1"/>
  <c r="P298" i="10"/>
  <c r="V293" i="10"/>
  <c r="T279" i="10"/>
  <c r="R298" i="10"/>
  <c r="T234" i="9" l="1"/>
  <c r="V279" i="10"/>
  <c r="V298" i="10" s="1"/>
  <c r="T298" i="10"/>
  <c r="U242" i="9"/>
  <c r="T236" i="9"/>
  <c r="T300" i="10" l="1"/>
  <c r="T223" i="10" s="1"/>
  <c r="T234" i="10" s="1"/>
  <c r="T236" i="10" l="1"/>
  <c r="U242" i="10"/>
  <c r="U243" i="9"/>
  <c r="U247" i="9"/>
  <c r="U247" i="10" l="1"/>
  <c r="U243" i="10"/>
</calcChain>
</file>

<file path=xl/sharedStrings.xml><?xml version="1.0" encoding="utf-8"?>
<sst xmlns="http://schemas.openxmlformats.org/spreadsheetml/2006/main" count="540" uniqueCount="110">
  <si>
    <t xml:space="preserve">MEDICARE SUPPLEMENT REFUND CALCULATION FORM     </t>
  </si>
  <si>
    <t>FOR CALENDAR YEAR ENDING DECEMBER 31,</t>
  </si>
  <si>
    <t>Enter data in gray cells only.  Do not delete rows, columns, cells, or formulas.  Submit in Excel format.</t>
  </si>
  <si>
    <t>TYPE:</t>
  </si>
  <si>
    <t>Individual</t>
  </si>
  <si>
    <t>SMSBP:</t>
  </si>
  <si>
    <t>FOR THE STATE OF:</t>
  </si>
  <si>
    <t>PA</t>
  </si>
  <si>
    <t>COMPANY NAME:</t>
  </si>
  <si>
    <t>NAIC GROUP CODE:</t>
  </si>
  <si>
    <t>NAIC #:</t>
  </si>
  <si>
    <t>ADDRESS:</t>
  </si>
  <si>
    <t>PERSON COMPLETING THIS EXHIBIT:</t>
  </si>
  <si>
    <t>TITLE:</t>
  </si>
  <si>
    <t>TEL NO:</t>
  </si>
  <si>
    <t>YEAR</t>
  </si>
  <si>
    <t>CALENDAR YEAR EXPERIENCE</t>
  </si>
  <si>
    <t>OF</t>
  </si>
  <si>
    <t>ISSUE</t>
  </si>
  <si>
    <t>DATA ITEM</t>
  </si>
  <si>
    <t>TOTAL</t>
  </si>
  <si>
    <t>EARNED PREMIUM</t>
  </si>
  <si>
    <t>INCURRED CLAIMS</t>
  </si>
  <si>
    <t>LIFE YRS EXPOSED</t>
  </si>
  <si>
    <t>ANNUALIZED PREM</t>
  </si>
  <si>
    <t>FOR</t>
  </si>
  <si>
    <t>ALL</t>
  </si>
  <si>
    <t>YEARS</t>
  </si>
  <si>
    <t>WITHOUT</t>
  </si>
  <si>
    <t>CURRENT</t>
  </si>
  <si>
    <t>YEAR'S</t>
  </si>
  <si>
    <t>ISSUES</t>
  </si>
  <si>
    <t>*</t>
  </si>
  <si>
    <t>EARNED</t>
  </si>
  <si>
    <t>INCURRED</t>
  </si>
  <si>
    <t>PREMIUM</t>
  </si>
  <si>
    <t>CLAIMS</t>
  </si>
  <si>
    <t>LINE #</t>
  </si>
  <si>
    <t>(Column a)</t>
  </si>
  <si>
    <t>(Column b)</t>
  </si>
  <si>
    <t>Current Year's Experience</t>
  </si>
  <si>
    <t>A)</t>
  </si>
  <si>
    <t>Total (All Policy Years)</t>
  </si>
  <si>
    <t>B)</t>
  </si>
  <si>
    <t>Current Year's Issues</t>
  </si>
  <si>
    <t>C)</t>
  </si>
  <si>
    <t>Net (1A - 1B)</t>
  </si>
  <si>
    <t>Past Years' Experience (All Policy Years)</t>
  </si>
  <si>
    <t>Total Experience (1C + 2)</t>
  </si>
  <si>
    <t>Refunds Last Year (Excluding Interest)</t>
  </si>
  <si>
    <t>Previous Refunds Since Inception (Excluding Interest)</t>
  </si>
  <si>
    <t>Refunds Since Inception (Excluding Interest)</t>
  </si>
  <si>
    <t>Benchmark Ratio Since Inception</t>
  </si>
  <si>
    <t>RATIO 1</t>
  </si>
  <si>
    <t>Experience Ratio Since Inception</t>
  </si>
  <si>
    <t>(Line 3 Column b) / ([Line 3 Column a] - Line 6)</t>
  </si>
  <si>
    <t>RATIO 2</t>
  </si>
  <si>
    <t>Life Years Exposed Since Inception</t>
  </si>
  <si>
    <t>Tolerance Permitted</t>
  </si>
  <si>
    <t>Adjustment to Incurred Claims for Credibility</t>
  </si>
  <si>
    <t xml:space="preserve">RATIO 3 = Ratio 2 + Tolerance </t>
  </si>
  <si>
    <t>Adjusted Incurred Claims</t>
  </si>
  <si>
    <t/>
  </si>
  <si>
    <t>(Line 3 Column a - Line 6) x Line 11</t>
  </si>
  <si>
    <t>Refund Due</t>
  </si>
  <si>
    <t>(Line 3 Column a - Line 6 - (Line12 / Line7))</t>
  </si>
  <si>
    <t>De Minimis Amount</t>
  </si>
  <si>
    <t>(.005 x Annualized Premium Inforce at 12/31)</t>
  </si>
  <si>
    <t>CONCLUSION  FOR NO REFUND</t>
  </si>
  <si>
    <t>IF</t>
  </si>
  <si>
    <t>Line 9 &lt; 500 Life Years Exposed</t>
  </si>
  <si>
    <t>Line 11 &gt; Line 7</t>
  </si>
  <si>
    <t>Line 13 &lt; Line 14</t>
  </si>
  <si>
    <t>CONCLUSION FOR REFUND</t>
  </si>
  <si>
    <t xml:space="preserve">IF </t>
  </si>
  <si>
    <t>Line 13 &gt; Line 14</t>
  </si>
  <si>
    <t>CREDIBILITY TABLE</t>
  </si>
  <si>
    <t>LIFE YEARS</t>
  </si>
  <si>
    <t>TOLERANCE</t>
  </si>
  <si>
    <t>&lt;500</t>
  </si>
  <si>
    <t>Not Credible</t>
  </si>
  <si>
    <t>500-999</t>
  </si>
  <si>
    <t>1000-2499</t>
  </si>
  <si>
    <t>2500-4999</t>
  </si>
  <si>
    <t>5000-9999</t>
  </si>
  <si>
    <t>10000 or &gt;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</si>
  <si>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</si>
  <si>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</si>
  <si>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</si>
  <si>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</si>
  <si>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</si>
  <si>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</si>
  <si>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</si>
  <si>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</si>
  <si>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</si>
  <si>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</si>
  <si>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</si>
  <si>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CAL</t>
  </si>
  <si>
    <t>CUMUL</t>
  </si>
  <si>
    <t>POLICY</t>
  </si>
  <si>
    <t>FACTOR</t>
  </si>
  <si>
    <t>B x C</t>
  </si>
  <si>
    <t>LOSS R</t>
  </si>
  <si>
    <t>D x E</t>
  </si>
  <si>
    <t>B x G</t>
  </si>
  <si>
    <t>H x I</t>
  </si>
  <si>
    <t>YEAR LR</t>
  </si>
  <si>
    <t>TOTAL:</t>
  </si>
  <si>
    <t>BENCHMARK RATIO SINCE INCEPTION (RATIO 1):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</si>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</sst>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3.75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Continuous"/>
    </xf>
    <xf numFmtId="0" fontId="6" fillId="0" borderId="0" xfId="0" quotePrefix="1" applyFont="1" applyAlignment="1" applyProtection="1">
      <alignment horizontal="right"/>
    </xf>
    <xf numFmtId="0" fontId="6" fillId="2" borderId="0" xfId="0" applyFont="1" applyFill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Continuous"/>
    </xf>
    <xf numFmtId="0" fontId="1" fillId="0" borderId="0" xfId="0" quotePrefix="1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1" fillId="0" borderId="0" xfId="0" quotePrefix="1" applyFont="1" applyProtection="1"/>
    <xf numFmtId="0" fontId="0" fillId="0" borderId="8" xfId="0" applyBorder="1" applyProtection="1"/>
    <xf numFmtId="0" fontId="5" fillId="0" borderId="9" xfId="0" applyFont="1" applyBorder="1" applyProtection="1"/>
    <xf numFmtId="0" fontId="8" fillId="0" borderId="9" xfId="0" applyFont="1" applyBorder="1" applyAlignment="1" applyProtection="1">
      <alignment horizontal="center"/>
    </xf>
    <xf numFmtId="0" fontId="0" fillId="0" borderId="9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5" xfId="0" applyBorder="1" applyProtection="1"/>
    <xf numFmtId="164" fontId="0" fillId="0" borderId="0" xfId="0" applyNumberFormat="1" applyProtection="1"/>
    <xf numFmtId="0" fontId="0" fillId="0" borderId="10" xfId="0" quotePrefix="1" applyBorder="1" applyAlignment="1" applyProtection="1">
      <alignment horizontal="left"/>
    </xf>
    <xf numFmtId="0" fontId="0" fillId="0" borderId="11" xfId="0" applyBorder="1" applyProtection="1"/>
    <xf numFmtId="0" fontId="0" fillId="0" borderId="7" xfId="0" applyBorder="1" applyProtection="1"/>
    <xf numFmtId="0" fontId="0" fillId="0" borderId="6" xfId="0" applyBorder="1" applyProtection="1"/>
    <xf numFmtId="0" fontId="0" fillId="0" borderId="0" xfId="0" applyAlignment="1" applyProtection="1">
      <alignment horizontal="left"/>
    </xf>
    <xf numFmtId="0" fontId="1" fillId="0" borderId="13" xfId="0" applyFont="1" applyBorder="1" applyAlignment="1" applyProtection="1">
      <alignment horizontal="center"/>
    </xf>
    <xf numFmtId="0" fontId="1" fillId="0" borderId="9" xfId="0" applyFont="1" applyBorder="1" applyProtection="1"/>
    <xf numFmtId="0" fontId="0" fillId="0" borderId="4" xfId="0" applyBorder="1" applyAlignment="1" applyProtection="1">
      <alignment horizontal="right"/>
    </xf>
    <xf numFmtId="0" fontId="1" fillId="0" borderId="12" xfId="0" applyFont="1" applyBorder="1" applyAlignment="1" applyProtection="1">
      <alignment horizontal="center"/>
    </xf>
    <xf numFmtId="0" fontId="1" fillId="0" borderId="14" xfId="0" applyFont="1" applyBorder="1" applyProtection="1"/>
    <xf numFmtId="0" fontId="1" fillId="0" borderId="17" xfId="0" applyFont="1" applyBorder="1" applyProtection="1"/>
    <xf numFmtId="0" fontId="1" fillId="0" borderId="15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Protection="1"/>
    <xf numFmtId="0" fontId="0" fillId="0" borderId="37" xfId="0" applyBorder="1" applyProtection="1"/>
    <xf numFmtId="0" fontId="0" fillId="0" borderId="17" xfId="0" applyFill="1" applyBorder="1" applyProtection="1"/>
    <xf numFmtId="0" fontId="0" fillId="0" borderId="15" xfId="0" applyBorder="1" applyAlignment="1" applyProtection="1">
      <alignment horizontal="right"/>
    </xf>
    <xf numFmtId="0" fontId="0" fillId="0" borderId="12" xfId="0" applyBorder="1" applyAlignment="1" applyProtection="1">
      <alignment horizontal="center"/>
    </xf>
    <xf numFmtId="0" fontId="0" fillId="0" borderId="1" xfId="0" applyBorder="1" applyProtection="1"/>
    <xf numFmtId="0" fontId="0" fillId="0" borderId="5" xfId="0" applyBorder="1" applyAlignment="1" applyProtection="1">
      <alignment horizontal="right"/>
    </xf>
    <xf numFmtId="0" fontId="4" fillId="0" borderId="12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Protection="1"/>
    <xf numFmtId="0" fontId="0" fillId="0" borderId="54" xfId="0" applyBorder="1" applyProtection="1"/>
    <xf numFmtId="0" fontId="0" fillId="0" borderId="20" xfId="0" applyBorder="1" applyAlignment="1" applyProtection="1">
      <alignment horizontal="right"/>
    </xf>
    <xf numFmtId="0" fontId="4" fillId="0" borderId="16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0" fillId="0" borderId="57" xfId="0" applyBorder="1" applyAlignment="1" applyProtection="1">
      <alignment horizontal="right"/>
    </xf>
    <xf numFmtId="0" fontId="0" fillId="3" borderId="57" xfId="0" applyFill="1" applyBorder="1" applyAlignment="1" applyProtection="1">
      <alignment horizontal="right"/>
    </xf>
    <xf numFmtId="0" fontId="0" fillId="0" borderId="58" xfId="0" applyBorder="1" applyProtection="1"/>
    <xf numFmtId="0" fontId="0" fillId="3" borderId="59" xfId="0" applyFill="1" applyBorder="1" applyAlignment="1" applyProtection="1">
      <alignment horizontal="right"/>
    </xf>
    <xf numFmtId="0" fontId="4" fillId="3" borderId="18" xfId="0" applyFont="1" applyFill="1" applyBorder="1" applyAlignment="1" applyProtection="1">
      <alignment horizontal="center"/>
    </xf>
    <xf numFmtId="0" fontId="0" fillId="3" borderId="19" xfId="0" applyFill="1" applyBorder="1" applyProtection="1"/>
    <xf numFmtId="1" fontId="0" fillId="0" borderId="12" xfId="0" applyNumberFormat="1" applyBorder="1" applyAlignment="1" applyProtection="1">
      <alignment horizontal="center"/>
    </xf>
    <xf numFmtId="1" fontId="4" fillId="0" borderId="12" xfId="0" applyNumberFormat="1" applyFont="1" applyBorder="1" applyAlignment="1" applyProtection="1">
      <alignment horizontal="center"/>
    </xf>
    <xf numFmtId="1" fontId="4" fillId="0" borderId="16" xfId="0" applyNumberFormat="1" applyFont="1" applyBorder="1" applyAlignment="1" applyProtection="1">
      <alignment horizontal="center"/>
    </xf>
    <xf numFmtId="1" fontId="4" fillId="0" borderId="18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0" fillId="0" borderId="19" xfId="0" applyBorder="1" applyAlignment="1" applyProtection="1">
      <alignment horizontal="right"/>
    </xf>
    <xf numFmtId="0" fontId="0" fillId="0" borderId="54" xfId="0" applyBorder="1" applyAlignment="1" applyProtection="1">
      <alignment horizontal="right"/>
    </xf>
    <xf numFmtId="0" fontId="2" fillId="0" borderId="12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Protection="1"/>
    <xf numFmtId="0" fontId="0" fillId="0" borderId="22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2" fontId="0" fillId="0" borderId="0" xfId="0" applyNumberFormat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0" fillId="0" borderId="2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5" xfId="0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27" xfId="0" applyBorder="1" applyAlignment="1" applyProtection="1">
      <alignment horizontal="center"/>
    </xf>
    <xf numFmtId="0" fontId="0" fillId="0" borderId="28" xfId="0" applyBorder="1" applyProtection="1"/>
    <xf numFmtId="0" fontId="0" fillId="0" borderId="29" xfId="0" applyBorder="1" applyProtection="1"/>
    <xf numFmtId="0" fontId="0" fillId="0" borderId="30" xfId="0" applyBorder="1" applyProtection="1"/>
    <xf numFmtId="0" fontId="0" fillId="0" borderId="0" xfId="0" quotePrefix="1" applyAlignment="1" applyProtection="1">
      <alignment horizontal="right"/>
    </xf>
    <xf numFmtId="0" fontId="0" fillId="0" borderId="31" xfId="0" applyBorder="1" applyAlignment="1" applyProtection="1">
      <alignment horizontal="center"/>
    </xf>
    <xf numFmtId="0" fontId="0" fillId="0" borderId="32" xfId="0" quotePrefix="1" applyBorder="1" applyAlignment="1" applyProtection="1">
      <alignment horizontal="right"/>
    </xf>
    <xf numFmtId="0" fontId="0" fillId="0" borderId="32" xfId="0" applyBorder="1" applyProtection="1"/>
    <xf numFmtId="0" fontId="0" fillId="0" borderId="3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4" xfId="0" applyBorder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35" xfId="0" applyBorder="1" applyProtection="1"/>
    <xf numFmtId="0" fontId="0" fillId="0" borderId="2" xfId="0" applyBorder="1" applyAlignment="1" applyProtection="1">
      <alignment horizontal="right"/>
    </xf>
    <xf numFmtId="0" fontId="0" fillId="0" borderId="36" xfId="0" applyBorder="1" applyAlignment="1" applyProtection="1">
      <alignment horizontal="right"/>
    </xf>
    <xf numFmtId="0" fontId="0" fillId="0" borderId="37" xfId="0" applyBorder="1" applyAlignment="1" applyProtection="1">
      <alignment horizontal="right"/>
    </xf>
    <xf numFmtId="0" fontId="0" fillId="0" borderId="14" xfId="0" applyBorder="1" applyProtection="1"/>
    <xf numFmtId="0" fontId="0" fillId="0" borderId="38" xfId="0" applyBorder="1" applyAlignment="1" applyProtection="1">
      <alignment horizontal="right"/>
    </xf>
    <xf numFmtId="0" fontId="0" fillId="0" borderId="34" xfId="0" quotePrefix="1" applyBorder="1" applyAlignment="1" applyProtection="1">
      <alignment horizontal="center"/>
    </xf>
    <xf numFmtId="0" fontId="0" fillId="0" borderId="35" xfId="0" applyBorder="1" applyAlignment="1" applyProtection="1">
      <alignment horizontal="left"/>
    </xf>
    <xf numFmtId="0" fontId="0" fillId="0" borderId="39" xfId="0" applyBorder="1" applyProtection="1"/>
    <xf numFmtId="0" fontId="0" fillId="0" borderId="2" xfId="0" applyBorder="1" applyProtection="1"/>
    <xf numFmtId="0" fontId="0" fillId="0" borderId="0" xfId="0" quotePrefix="1" applyAlignment="1" applyProtection="1">
      <alignment horizontal="left"/>
    </xf>
    <xf numFmtId="0" fontId="0" fillId="0" borderId="25" xfId="0" applyBorder="1" applyProtection="1"/>
    <xf numFmtId="164" fontId="0" fillId="0" borderId="2" xfId="0" applyNumberFormat="1" applyBorder="1" applyAlignment="1" applyProtection="1">
      <alignment horizontal="right"/>
    </xf>
    <xf numFmtId="0" fontId="9" fillId="0" borderId="0" xfId="0" applyFont="1" applyProtection="1"/>
    <xf numFmtId="164" fontId="0" fillId="0" borderId="2" xfId="0" quotePrefix="1" applyNumberFormat="1" applyBorder="1" applyAlignment="1" applyProtection="1">
      <alignment horizontal="right"/>
    </xf>
    <xf numFmtId="0" fontId="0" fillId="0" borderId="39" xfId="0" quotePrefix="1" applyBorder="1" applyAlignment="1" applyProtection="1">
      <alignment horizontal="left"/>
    </xf>
    <xf numFmtId="0" fontId="0" fillId="0" borderId="25" xfId="0" quotePrefix="1" applyBorder="1" applyAlignment="1" applyProtection="1">
      <alignment horizontal="right"/>
    </xf>
    <xf numFmtId="0" fontId="0" fillId="0" borderId="35" xfId="0" quotePrefix="1" applyBorder="1" applyAlignment="1" applyProtection="1">
      <alignment horizontal="left"/>
    </xf>
    <xf numFmtId="1" fontId="0" fillId="0" borderId="2" xfId="0" applyNumberFormat="1" applyBorder="1" applyAlignment="1" applyProtection="1">
      <alignment horizontal="right"/>
    </xf>
    <xf numFmtId="1" fontId="0" fillId="0" borderId="39" xfId="0" applyNumberFormat="1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" fontId="0" fillId="0" borderId="40" xfId="0" applyNumberFormat="1" applyBorder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0" fontId="1" fillId="0" borderId="0" xfId="0" applyFont="1" applyProtection="1"/>
    <xf numFmtId="0" fontId="1" fillId="0" borderId="8" xfId="0" quotePrefix="1" applyFont="1" applyBorder="1" applyAlignment="1" applyProtection="1">
      <alignment horizontal="centerContinuous"/>
    </xf>
    <xf numFmtId="0" fontId="1" fillId="0" borderId="9" xfId="0" quotePrefix="1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0" fontId="0" fillId="0" borderId="4" xfId="0" applyBorder="1" applyAlignment="1" applyProtection="1">
      <alignment horizontal="centerContinuous"/>
    </xf>
    <xf numFmtId="0" fontId="1" fillId="0" borderId="10" xfId="0" quotePrefix="1" applyFont="1" applyBorder="1" applyAlignment="1" applyProtection="1">
      <alignment horizontal="centerContinuous"/>
    </xf>
    <xf numFmtId="0" fontId="1" fillId="0" borderId="0" xfId="0" quotePrefix="1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5" xfId="0" applyBorder="1" applyAlignment="1" applyProtection="1">
      <alignment horizontal="centerContinuous"/>
    </xf>
    <xf numFmtId="0" fontId="2" fillId="0" borderId="10" xfId="0" applyFont="1" applyBorder="1" applyAlignment="1" applyProtection="1">
      <alignment horizontal="center"/>
    </xf>
    <xf numFmtId="0" fontId="10" fillId="0" borderId="0" xfId="0" applyFont="1" applyProtection="1"/>
    <xf numFmtId="0" fontId="1" fillId="0" borderId="41" xfId="0" applyFont="1" applyBorder="1" applyAlignment="1" applyProtection="1">
      <alignment horizontal="centerContinuous"/>
    </xf>
    <xf numFmtId="0" fontId="1" fillId="0" borderId="42" xfId="0" applyFont="1" applyBorder="1" applyAlignment="1" applyProtection="1">
      <alignment horizontal="centerContinuous"/>
    </xf>
    <xf numFmtId="0" fontId="0" fillId="0" borderId="42" xfId="0" applyBorder="1" applyAlignment="1" applyProtection="1">
      <alignment horizontal="centerContinuous"/>
    </xf>
    <xf numFmtId="0" fontId="0" fillId="0" borderId="43" xfId="0" applyBorder="1" applyAlignment="1" applyProtection="1">
      <alignment horizontal="centerContinuous"/>
    </xf>
    <xf numFmtId="0" fontId="1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"/>
    </xf>
    <xf numFmtId="0" fontId="2" fillId="0" borderId="7" xfId="0" applyFont="1" applyBorder="1" applyProtection="1"/>
    <xf numFmtId="0" fontId="1" fillId="0" borderId="7" xfId="0" applyFont="1" applyBorder="1" applyProtection="1"/>
    <xf numFmtId="0" fontId="0" fillId="0" borderId="31" xfId="0" applyBorder="1" applyProtection="1"/>
    <xf numFmtId="0" fontId="2" fillId="0" borderId="44" xfId="0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left"/>
    </xf>
    <xf numFmtId="0" fontId="0" fillId="0" borderId="45" xfId="0" applyBorder="1" applyProtection="1"/>
    <xf numFmtId="0" fontId="0" fillId="0" borderId="46" xfId="0" quotePrefix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47" xfId="0" quotePrefix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0" fontId="0" fillId="0" borderId="13" xfId="0" applyBorder="1" applyProtection="1"/>
    <xf numFmtId="0" fontId="0" fillId="0" borderId="4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16" xfId="0" applyBorder="1" applyProtection="1"/>
    <xf numFmtId="0" fontId="0" fillId="0" borderId="17" xfId="0" quotePrefix="1" applyBorder="1" applyAlignment="1" applyProtection="1">
      <alignment horizontal="center"/>
    </xf>
    <xf numFmtId="0" fontId="0" fillId="0" borderId="15" xfId="0" applyBorder="1" applyProtection="1"/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3" fontId="0" fillId="0" borderId="50" xfId="0" applyNumberFormat="1" applyBorder="1" applyAlignment="1" applyProtection="1">
      <alignment horizontal="center"/>
    </xf>
    <xf numFmtId="164" fontId="0" fillId="0" borderId="50" xfId="0" applyNumberFormat="1" applyBorder="1" applyAlignment="1" applyProtection="1">
      <alignment horizontal="center"/>
    </xf>
    <xf numFmtId="2" fontId="0" fillId="0" borderId="39" xfId="0" applyNumberForma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164" fontId="0" fillId="0" borderId="56" xfId="0" applyNumberFormat="1" applyBorder="1" applyAlignment="1" applyProtection="1">
      <alignment horizontal="center"/>
    </xf>
    <xf numFmtId="3" fontId="0" fillId="0" borderId="56" xfId="0" applyNumberFormat="1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4" borderId="55" xfId="0" applyFill="1" applyBorder="1" applyAlignment="1" applyProtection="1">
      <alignment horizontal="center"/>
    </xf>
    <xf numFmtId="0" fontId="0" fillId="4" borderId="56" xfId="0" applyFill="1" applyBorder="1" applyAlignment="1" applyProtection="1">
      <alignment horizontal="center"/>
    </xf>
    <xf numFmtId="3" fontId="0" fillId="4" borderId="50" xfId="0" applyNumberFormat="1" applyFill="1" applyBorder="1" applyAlignment="1" applyProtection="1">
      <alignment horizontal="center"/>
    </xf>
    <xf numFmtId="164" fontId="0" fillId="4" borderId="56" xfId="0" applyNumberFormat="1" applyFill="1" applyBorder="1" applyAlignment="1" applyProtection="1">
      <alignment horizontal="center"/>
    </xf>
    <xf numFmtId="3" fontId="0" fillId="4" borderId="56" xfId="0" applyNumberFormat="1" applyFill="1" applyBorder="1" applyAlignment="1" applyProtection="1">
      <alignment horizontal="center"/>
    </xf>
    <xf numFmtId="0" fontId="0" fillId="4" borderId="45" xfId="0" applyFill="1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3" fontId="0" fillId="0" borderId="52" xfId="0" applyNumberFormat="1" applyBorder="1" applyAlignment="1" applyProtection="1">
      <alignment horizontal="center"/>
    </xf>
    <xf numFmtId="164" fontId="0" fillId="0" borderId="52" xfId="0" applyNumberFormat="1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4" fontId="0" fillId="0" borderId="7" xfId="0" applyNumberFormat="1" applyBorder="1" applyProtection="1"/>
    <xf numFmtId="0" fontId="2" fillId="2" borderId="1" xfId="0" applyFont="1" applyFill="1" applyBorder="1" applyProtection="1">
      <protection locked="0"/>
    </xf>
    <xf numFmtId="0" fontId="0" fillId="3" borderId="5" xfId="0" applyFill="1" applyBorder="1" applyAlignment="1" applyProtection="1">
      <alignment horizontal="right"/>
    </xf>
    <xf numFmtId="0" fontId="0" fillId="3" borderId="20" xfId="0" applyFill="1" applyBorder="1" applyAlignment="1" applyProtection="1">
      <alignment horizontal="right"/>
    </xf>
    <xf numFmtId="0" fontId="0" fillId="0" borderId="8" xfId="0" applyFill="1" applyBorder="1" applyProtection="1"/>
    <xf numFmtId="0" fontId="5" fillId="0" borderId="9" xfId="0" applyFont="1" applyFill="1" applyBorder="1" applyProtection="1"/>
    <xf numFmtId="0" fontId="8" fillId="0" borderId="9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4" xfId="0" applyFill="1" applyBorder="1" applyProtection="1"/>
    <xf numFmtId="0" fontId="0" fillId="0" borderId="10" xfId="0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5" xfId="0" applyFill="1" applyBorder="1" applyProtection="1"/>
    <xf numFmtId="0" fontId="0" fillId="0" borderId="0" xfId="0" applyFill="1" applyAlignment="1" applyProtection="1">
      <alignment horizontal="left"/>
    </xf>
    <xf numFmtId="0" fontId="0" fillId="0" borderId="10" xfId="0" quotePrefix="1" applyFill="1" applyBorder="1" applyAlignment="1" applyProtection="1">
      <alignment horizontal="left"/>
    </xf>
    <xf numFmtId="0" fontId="0" fillId="0" borderId="11" xfId="0" applyFill="1" applyBorder="1" applyProtection="1"/>
    <xf numFmtId="0" fontId="0" fillId="0" borderId="7" xfId="0" applyFill="1" applyBorder="1" applyProtection="1"/>
    <xf numFmtId="0" fontId="0" fillId="0" borderId="7" xfId="0" applyFill="1" applyBorder="1" applyAlignment="1" applyProtection="1">
      <alignment horizontal="left"/>
    </xf>
    <xf numFmtId="0" fontId="0" fillId="0" borderId="6" xfId="0" applyFill="1" applyBorder="1" applyProtection="1"/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Continuous"/>
    </xf>
    <xf numFmtId="0" fontId="7" fillId="0" borderId="0" xfId="0" applyFont="1" applyFill="1" applyProtection="1"/>
    <xf numFmtId="0" fontId="6" fillId="0" borderId="0" xfId="0" quotePrefix="1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0" fillId="0" borderId="19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37" xfId="0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54" xfId="0" applyFill="1" applyBorder="1" applyProtection="1">
      <protection locked="0"/>
    </xf>
    <xf numFmtId="1" fontId="0" fillId="0" borderId="0" xfId="0" applyNumberFormat="1" applyProtection="1"/>
    <xf numFmtId="164" fontId="0" fillId="0" borderId="0" xfId="0" applyNumberFormat="1" applyAlignment="1" applyProtection="1"/>
    <xf numFmtId="0" fontId="6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/>
    </xf>
    <xf numFmtId="0" fontId="11" fillId="0" borderId="0" xfId="0" quotePrefix="1" applyFont="1" applyAlignment="1" applyProtection="1">
      <alignment horizontal="center" vertical="center"/>
    </xf>
    <xf numFmtId="0" fontId="11" fillId="0" borderId="0" xfId="0" quotePrefix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5F99-B7A7-4D6B-A6AE-AEA9F5B74644}">
  <sheetPr codeName="Sheet1">
    <pageSetUpPr fitToPage="1"/>
  </sheetPr>
  <dimension ref="A1:AO312"/>
  <sheetViews>
    <sheetView tabSelected="1" view="pageBreakPreview" zoomScale="70" zoomScaleNormal="55" zoomScaleSheetLayoutView="70" workbookViewId="0">
      <selection activeCell="C19" sqref="C19"/>
    </sheetView>
  </sheetViews>
  <sheetFormatPr defaultColWidth="9.28515625" defaultRowHeight="12.75" x14ac:dyDescent="0.2"/>
  <cols>
    <col min="1" max="1" width="11.5703125" style="16" bestFit="1" customWidth="1"/>
    <col min="2" max="2" width="20.7109375" style="14" customWidth="1"/>
    <col min="3" max="22" width="11.7109375" style="14" customWidth="1"/>
    <col min="23" max="23" width="11.7109375" style="21" customWidth="1"/>
    <col min="24" max="72" width="11.7109375" style="14" customWidth="1"/>
    <col min="73" max="16384" width="9.28515625" style="14"/>
  </cols>
  <sheetData>
    <row r="1" spans="1:39" ht="26.25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36" t="s">
        <v>0</v>
      </c>
      <c r="N1" s="236"/>
      <c r="O1" s="236"/>
      <c r="P1" s="236"/>
      <c r="Q1" s="236"/>
      <c r="R1" s="236"/>
      <c r="S1" s="236"/>
      <c r="T1" s="236"/>
      <c r="U1" s="236"/>
      <c r="V1" s="236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26.25" x14ac:dyDescent="0.4">
      <c r="A2" s="15"/>
      <c r="B2" s="16"/>
      <c r="C2" s="16"/>
      <c r="D2" s="16"/>
      <c r="E2" s="16"/>
      <c r="G2" s="17"/>
      <c r="K2" s="17"/>
      <c r="L2" s="18"/>
      <c r="M2" s="18"/>
      <c r="N2" s="18"/>
      <c r="O2" s="18"/>
      <c r="P2" s="17"/>
      <c r="T2" s="19" t="s">
        <v>1</v>
      </c>
      <c r="U2" s="20">
        <v>2024</v>
      </c>
    </row>
    <row r="3" spans="1:39" s="24" customFormat="1" ht="12.75" customHeight="1" x14ac:dyDescent="0.2">
      <c r="A3" s="22"/>
      <c r="B3" s="23"/>
      <c r="C3" s="23"/>
      <c r="D3" s="23"/>
      <c r="E3" s="23"/>
      <c r="F3" s="23"/>
      <c r="L3" s="25"/>
      <c r="M3" s="25"/>
      <c r="N3" s="25"/>
      <c r="O3" s="25"/>
      <c r="Q3" s="26"/>
      <c r="R3" s="27"/>
      <c r="W3" s="28"/>
    </row>
    <row r="4" spans="1:39" s="24" customFormat="1" ht="15.75" x14ac:dyDescent="0.25">
      <c r="A4" s="22"/>
      <c r="B4" s="23"/>
      <c r="C4" s="23"/>
      <c r="D4" s="23"/>
      <c r="E4" s="23"/>
      <c r="F4" s="23"/>
      <c r="L4" s="239" t="s">
        <v>2</v>
      </c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9"/>
    </row>
    <row r="5" spans="1:39" ht="12.75" customHeight="1" x14ac:dyDescent="0.2"/>
    <row r="6" spans="1:39" ht="12.75" customHeight="1" x14ac:dyDescent="0.2">
      <c r="N6" s="30" t="s">
        <v>3</v>
      </c>
      <c r="O6" s="31"/>
      <c r="P6" s="32" t="s">
        <v>4</v>
      </c>
      <c r="Q6" s="33"/>
      <c r="R6" s="33"/>
      <c r="S6" s="33" t="s">
        <v>5</v>
      </c>
      <c r="T6" s="4"/>
      <c r="U6" s="34"/>
    </row>
    <row r="7" spans="1:39" ht="12.75" customHeight="1" x14ac:dyDescent="0.2">
      <c r="N7" s="35" t="s">
        <v>6</v>
      </c>
      <c r="P7" s="11" t="s">
        <v>7</v>
      </c>
      <c r="U7" s="36"/>
    </row>
    <row r="8" spans="1:39" ht="12.75" customHeight="1" x14ac:dyDescent="0.2">
      <c r="N8" s="35" t="s">
        <v>8</v>
      </c>
      <c r="P8" s="9"/>
      <c r="U8" s="36"/>
    </row>
    <row r="9" spans="1:39" ht="12.75" customHeight="1" x14ac:dyDescent="0.2">
      <c r="N9" s="35" t="s">
        <v>9</v>
      </c>
      <c r="P9" s="10"/>
      <c r="S9" s="14" t="s">
        <v>10</v>
      </c>
      <c r="T9" s="10"/>
      <c r="U9" s="36"/>
    </row>
    <row r="10" spans="1:39" ht="12.75" customHeight="1" x14ac:dyDescent="0.2">
      <c r="N10" s="35" t="s">
        <v>11</v>
      </c>
      <c r="P10" s="9"/>
      <c r="U10" s="36"/>
      <c r="AK10" s="37"/>
    </row>
    <row r="11" spans="1:39" ht="12.75" customHeight="1" x14ac:dyDescent="0.2">
      <c r="N11" s="38" t="s">
        <v>12</v>
      </c>
      <c r="Q11" s="12"/>
      <c r="R11" s="207"/>
      <c r="U11" s="36"/>
    </row>
    <row r="12" spans="1:39" ht="12.75" customHeight="1" x14ac:dyDescent="0.2">
      <c r="N12" s="39" t="s">
        <v>13</v>
      </c>
      <c r="O12" s="40"/>
      <c r="P12" s="5"/>
      <c r="Q12" s="40"/>
      <c r="R12" s="40"/>
      <c r="S12" s="40" t="s">
        <v>14</v>
      </c>
      <c r="T12" s="6"/>
      <c r="U12" s="41"/>
    </row>
    <row r="13" spans="1:39" ht="12.75" customHeight="1" x14ac:dyDescent="0.2">
      <c r="Q13" s="42"/>
    </row>
    <row r="14" spans="1:39" ht="12.75" customHeight="1" x14ac:dyDescent="0.2"/>
    <row r="15" spans="1:39" ht="12.75" customHeight="1" x14ac:dyDescent="0.2">
      <c r="A15" s="43" t="s">
        <v>15</v>
      </c>
      <c r="B15" s="44"/>
      <c r="C15" s="237" t="s">
        <v>16</v>
      </c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8"/>
      <c r="AJ15" s="45"/>
    </row>
    <row r="16" spans="1:39" ht="12.75" customHeight="1" x14ac:dyDescent="0.2">
      <c r="A16" s="46" t="s">
        <v>17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  <c r="AJ16" s="49"/>
    </row>
    <row r="17" spans="1:36" ht="12.75" customHeight="1" x14ac:dyDescent="0.2">
      <c r="A17" s="46" t="s">
        <v>18</v>
      </c>
      <c r="B17" s="50" t="s">
        <v>19</v>
      </c>
      <c r="C17" s="50">
        <v>1992</v>
      </c>
      <c r="D17" s="50">
        <f>+C17+1</f>
        <v>1993</v>
      </c>
      <c r="E17" s="50">
        <f>+D17+1</f>
        <v>1994</v>
      </c>
      <c r="F17" s="50">
        <f>+E17+1</f>
        <v>1995</v>
      </c>
      <c r="G17" s="50">
        <f>+F17+1</f>
        <v>1996</v>
      </c>
      <c r="H17" s="50">
        <f>+G17+1</f>
        <v>1997</v>
      </c>
      <c r="I17" s="50">
        <f t="shared" ref="I17:AE17" si="0">+H17+1</f>
        <v>1998</v>
      </c>
      <c r="J17" s="50">
        <f t="shared" si="0"/>
        <v>1999</v>
      </c>
      <c r="K17" s="50">
        <f t="shared" si="0"/>
        <v>2000</v>
      </c>
      <c r="L17" s="50">
        <f t="shared" si="0"/>
        <v>2001</v>
      </c>
      <c r="M17" s="50">
        <f t="shared" si="0"/>
        <v>2002</v>
      </c>
      <c r="N17" s="50">
        <f t="shared" si="0"/>
        <v>2003</v>
      </c>
      <c r="O17" s="50">
        <f t="shared" si="0"/>
        <v>2004</v>
      </c>
      <c r="P17" s="50">
        <f t="shared" si="0"/>
        <v>2005</v>
      </c>
      <c r="Q17" s="50">
        <f t="shared" si="0"/>
        <v>2006</v>
      </c>
      <c r="R17" s="50">
        <f t="shared" si="0"/>
        <v>2007</v>
      </c>
      <c r="S17" s="50">
        <f t="shared" si="0"/>
        <v>2008</v>
      </c>
      <c r="T17" s="50">
        <f t="shared" si="0"/>
        <v>2009</v>
      </c>
      <c r="U17" s="50">
        <f t="shared" si="0"/>
        <v>2010</v>
      </c>
      <c r="V17" s="50">
        <f t="shared" si="0"/>
        <v>2011</v>
      </c>
      <c r="W17" s="50">
        <f t="shared" si="0"/>
        <v>2012</v>
      </c>
      <c r="X17" s="50">
        <f t="shared" si="0"/>
        <v>2013</v>
      </c>
      <c r="Y17" s="50">
        <f t="shared" si="0"/>
        <v>2014</v>
      </c>
      <c r="Z17" s="50">
        <f t="shared" si="0"/>
        <v>2015</v>
      </c>
      <c r="AA17" s="50">
        <f t="shared" si="0"/>
        <v>2016</v>
      </c>
      <c r="AB17" s="50">
        <f t="shared" si="0"/>
        <v>2017</v>
      </c>
      <c r="AC17" s="50">
        <f t="shared" ref="AC17" si="1">+AB17+1</f>
        <v>2018</v>
      </c>
      <c r="AD17" s="50">
        <f t="shared" ref="AD17" si="2">+AC17+1</f>
        <v>2019</v>
      </c>
      <c r="AE17" s="50">
        <f t="shared" si="0"/>
        <v>2020</v>
      </c>
      <c r="AF17" s="50">
        <f t="shared" ref="AF17:AG17" si="3">+AE17+1</f>
        <v>2021</v>
      </c>
      <c r="AG17" s="50">
        <f t="shared" si="3"/>
        <v>2022</v>
      </c>
      <c r="AH17" s="50">
        <v>2023</v>
      </c>
      <c r="AI17" s="51">
        <v>2024</v>
      </c>
      <c r="AJ17" s="52" t="s">
        <v>20</v>
      </c>
    </row>
    <row r="18" spans="1:36" ht="12.75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6"/>
      <c r="AJ18" s="57"/>
    </row>
    <row r="19" spans="1:36" ht="12.75" customHeight="1" x14ac:dyDescent="0.2">
      <c r="A19" s="58">
        <v>1992</v>
      </c>
      <c r="B19" s="59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0">
        <f t="shared" ref="AJ19:AJ27" si="4">SUM(C19:AI19)</f>
        <v>0</v>
      </c>
    </row>
    <row r="20" spans="1:36" ht="12.75" customHeight="1" x14ac:dyDescent="0.2">
      <c r="A20" s="61">
        <f>+A19+0.1</f>
        <v>1992.1</v>
      </c>
      <c r="B20" s="59" t="s">
        <v>22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0">
        <f t="shared" si="4"/>
        <v>0</v>
      </c>
    </row>
    <row r="21" spans="1:36" ht="12.75" customHeight="1" x14ac:dyDescent="0.2">
      <c r="A21" s="61">
        <f>+A20+0.1</f>
        <v>1992.1999999999998</v>
      </c>
      <c r="B21" s="59" t="s">
        <v>23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0">
        <f t="shared" si="4"/>
        <v>0</v>
      </c>
    </row>
    <row r="22" spans="1:36" ht="12.75" customHeight="1" x14ac:dyDescent="0.2">
      <c r="A22" s="61">
        <f>+A21+0.1</f>
        <v>1992.2999999999997</v>
      </c>
      <c r="B22" s="59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0">
        <f t="shared" si="4"/>
        <v>0</v>
      </c>
    </row>
    <row r="23" spans="1:36" ht="12.75" customHeight="1" x14ac:dyDescent="0.2">
      <c r="A23" s="62"/>
      <c r="B23" s="63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7"/>
      <c r="R23" s="226"/>
      <c r="S23" s="226"/>
      <c r="T23" s="226"/>
      <c r="U23" s="226"/>
      <c r="V23" s="226"/>
      <c r="W23" s="227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65">
        <f t="shared" si="4"/>
        <v>0</v>
      </c>
    </row>
    <row r="24" spans="1:36" ht="12.75" customHeight="1" x14ac:dyDescent="0.2">
      <c r="A24" s="58">
        <f>+A19+1</f>
        <v>1993</v>
      </c>
      <c r="B24" s="59" t="s">
        <v>21</v>
      </c>
      <c r="C24" s="22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0">
        <f t="shared" si="4"/>
        <v>0</v>
      </c>
    </row>
    <row r="25" spans="1:36" ht="12.75" customHeight="1" x14ac:dyDescent="0.2">
      <c r="A25" s="61">
        <f>+A24+0.1</f>
        <v>1993.1</v>
      </c>
      <c r="B25" s="59" t="s">
        <v>22</v>
      </c>
      <c r="C25" s="22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/>
      <c r="R25" s="1"/>
      <c r="S25" s="1"/>
      <c r="T25" s="1"/>
      <c r="U25" s="1"/>
      <c r="V25" s="1"/>
      <c r="W25" s="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0">
        <f t="shared" si="4"/>
        <v>0</v>
      </c>
    </row>
    <row r="26" spans="1:36" ht="12.75" customHeight="1" x14ac:dyDescent="0.2">
      <c r="A26" s="61">
        <f>+A25+0.1</f>
        <v>1993.1999999999998</v>
      </c>
      <c r="B26" s="59" t="s">
        <v>23</v>
      </c>
      <c r="C26" s="22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/>
      <c r="R26" s="1"/>
      <c r="S26" s="1"/>
      <c r="T26" s="1"/>
      <c r="U26" s="1"/>
      <c r="V26" s="1"/>
      <c r="W26" s="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60">
        <f t="shared" si="4"/>
        <v>0</v>
      </c>
    </row>
    <row r="27" spans="1:36" ht="12.75" customHeight="1" x14ac:dyDescent="0.2">
      <c r="A27" s="61">
        <f>+A26+0.1</f>
        <v>1993.2999999999997</v>
      </c>
      <c r="B27" s="59" t="s">
        <v>24</v>
      </c>
      <c r="C27" s="22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1"/>
      <c r="S27" s="1"/>
      <c r="T27" s="1"/>
      <c r="U27" s="1"/>
      <c r="V27" s="1"/>
      <c r="W27" s="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0">
        <f t="shared" si="4"/>
        <v>0</v>
      </c>
    </row>
    <row r="28" spans="1:36" ht="12.75" customHeight="1" x14ac:dyDescent="0.2">
      <c r="A28" s="62"/>
      <c r="B28" s="63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7"/>
      <c r="R28" s="226"/>
      <c r="S28" s="226"/>
      <c r="T28" s="226"/>
      <c r="U28" s="226"/>
      <c r="V28" s="226"/>
      <c r="W28" s="227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65"/>
    </row>
    <row r="29" spans="1:36" ht="12.75" customHeight="1" x14ac:dyDescent="0.2">
      <c r="A29" s="58">
        <f>+A24+1</f>
        <v>1994</v>
      </c>
      <c r="B29" s="59" t="s">
        <v>21</v>
      </c>
      <c r="C29" s="228"/>
      <c r="D29" s="2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60">
        <f>SUM(C29:AI29)</f>
        <v>0</v>
      </c>
    </row>
    <row r="30" spans="1:36" ht="12.75" customHeight="1" x14ac:dyDescent="0.2">
      <c r="A30" s="61">
        <f>+A29+0.1</f>
        <v>1994.1</v>
      </c>
      <c r="B30" s="59" t="s">
        <v>22</v>
      </c>
      <c r="C30" s="228"/>
      <c r="D30" s="2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8"/>
      <c r="R30" s="1"/>
      <c r="S30" s="1"/>
      <c r="T30" s="1"/>
      <c r="U30" s="1"/>
      <c r="V30" s="1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0">
        <f>SUM(C30:AI30)</f>
        <v>0</v>
      </c>
    </row>
    <row r="31" spans="1:36" ht="12.75" customHeight="1" x14ac:dyDescent="0.2">
      <c r="A31" s="61">
        <f>+A30+0.1</f>
        <v>1994.1999999999998</v>
      </c>
      <c r="B31" s="59" t="s">
        <v>23</v>
      </c>
      <c r="C31" s="228"/>
      <c r="D31" s="2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8"/>
      <c r="R31" s="1"/>
      <c r="S31" s="1"/>
      <c r="T31" s="1"/>
      <c r="U31" s="1"/>
      <c r="V31" s="1"/>
      <c r="W31" s="8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0">
        <f>SUM(C31:AI31)</f>
        <v>0</v>
      </c>
    </row>
    <row r="32" spans="1:36" ht="12.75" customHeight="1" x14ac:dyDescent="0.2">
      <c r="A32" s="61">
        <f>+A31+0.1</f>
        <v>1994.2999999999997</v>
      </c>
      <c r="B32" s="59" t="s">
        <v>24</v>
      </c>
      <c r="C32" s="228"/>
      <c r="D32" s="2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8"/>
      <c r="R32" s="1"/>
      <c r="S32" s="1"/>
      <c r="T32" s="1"/>
      <c r="U32" s="1"/>
      <c r="V32" s="1"/>
      <c r="W32" s="8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0">
        <f>SUM(C32:AI32)</f>
        <v>0</v>
      </c>
    </row>
    <row r="33" spans="1:36" ht="12.75" customHeight="1" x14ac:dyDescent="0.2">
      <c r="A33" s="62"/>
      <c r="B33" s="63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226"/>
      <c r="S33" s="226"/>
      <c r="T33" s="226"/>
      <c r="U33" s="226"/>
      <c r="V33" s="226"/>
      <c r="W33" s="227"/>
      <c r="X33" s="226"/>
      <c r="Y33" s="226"/>
      <c r="Z33" s="226"/>
      <c r="AA33" s="226"/>
      <c r="AB33" s="226"/>
      <c r="AC33" s="226"/>
      <c r="AD33" s="226"/>
      <c r="AE33" s="227"/>
      <c r="AF33" s="226"/>
      <c r="AG33" s="226"/>
      <c r="AH33" s="226"/>
      <c r="AI33" s="226"/>
      <c r="AJ33" s="65"/>
    </row>
    <row r="34" spans="1:36" ht="12.75" customHeight="1" x14ac:dyDescent="0.2">
      <c r="A34" s="58">
        <f>+A29+1</f>
        <v>1995</v>
      </c>
      <c r="B34" s="59" t="s">
        <v>21</v>
      </c>
      <c r="C34" s="228"/>
      <c r="D34" s="228"/>
      <c r="E34" s="22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8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0">
        <f>SUM(C34:AI34)</f>
        <v>0</v>
      </c>
    </row>
    <row r="35" spans="1:36" ht="12.75" customHeight="1" x14ac:dyDescent="0.2">
      <c r="A35" s="61">
        <f>+A34+0.1</f>
        <v>1995.1</v>
      </c>
      <c r="B35" s="59" t="s">
        <v>22</v>
      </c>
      <c r="C35" s="228"/>
      <c r="D35" s="228"/>
      <c r="E35" s="22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1"/>
      <c r="S35" s="1"/>
      <c r="T35" s="1"/>
      <c r="U35" s="1"/>
      <c r="V35" s="1"/>
      <c r="W35" s="8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0">
        <f>SUM(C35:AI35)</f>
        <v>0</v>
      </c>
    </row>
    <row r="36" spans="1:36" ht="12.75" customHeight="1" x14ac:dyDescent="0.2">
      <c r="A36" s="61">
        <f>+A35+0.1</f>
        <v>1995.1999999999998</v>
      </c>
      <c r="B36" s="59" t="s">
        <v>23</v>
      </c>
      <c r="C36" s="228"/>
      <c r="D36" s="228"/>
      <c r="E36" s="22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/>
      <c r="R36" s="1"/>
      <c r="S36" s="1"/>
      <c r="T36" s="1"/>
      <c r="U36" s="1"/>
      <c r="V36" s="1"/>
      <c r="W36" s="8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0">
        <f>SUM(C36:AI36)</f>
        <v>0</v>
      </c>
    </row>
    <row r="37" spans="1:36" ht="12.75" customHeight="1" x14ac:dyDescent="0.2">
      <c r="A37" s="61">
        <f>+A36+0.1</f>
        <v>1995.2999999999997</v>
      </c>
      <c r="B37" s="59" t="s">
        <v>24</v>
      </c>
      <c r="C37" s="228"/>
      <c r="D37" s="228"/>
      <c r="E37" s="22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/>
      <c r="R37" s="1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0">
        <f>SUM(C37:AI37)</f>
        <v>0</v>
      </c>
    </row>
    <row r="38" spans="1:36" ht="12.75" customHeight="1" x14ac:dyDescent="0.2">
      <c r="A38" s="62"/>
      <c r="B38" s="63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7"/>
      <c r="R38" s="226"/>
      <c r="S38" s="226"/>
      <c r="T38" s="226"/>
      <c r="U38" s="226"/>
      <c r="V38" s="226"/>
      <c r="W38" s="227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65"/>
    </row>
    <row r="39" spans="1:36" ht="12.75" customHeight="1" x14ac:dyDescent="0.2">
      <c r="A39" s="58">
        <f>+A34+1</f>
        <v>1996</v>
      </c>
      <c r="B39" s="59" t="s">
        <v>21</v>
      </c>
      <c r="C39" s="228"/>
      <c r="D39" s="228"/>
      <c r="E39" s="228"/>
      <c r="F39" s="22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0">
        <f>SUM(C39:AI39)</f>
        <v>0</v>
      </c>
    </row>
    <row r="40" spans="1:36" ht="12.75" customHeight="1" x14ac:dyDescent="0.2">
      <c r="A40" s="61">
        <f>+A39+0.1</f>
        <v>1996.1</v>
      </c>
      <c r="B40" s="59" t="s">
        <v>22</v>
      </c>
      <c r="C40" s="228"/>
      <c r="D40" s="228"/>
      <c r="E40" s="228"/>
      <c r="F40" s="228"/>
      <c r="G40" s="1"/>
      <c r="H40" s="1"/>
      <c r="I40" s="1"/>
      <c r="J40" s="1"/>
      <c r="K40" s="1"/>
      <c r="L40" s="1"/>
      <c r="M40" s="1"/>
      <c r="N40" s="1"/>
      <c r="O40" s="1"/>
      <c r="P40" s="1"/>
      <c r="Q40" s="8"/>
      <c r="R40" s="1"/>
      <c r="S40" s="1"/>
      <c r="T40" s="1"/>
      <c r="U40" s="1"/>
      <c r="V40" s="1"/>
      <c r="W40" s="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0">
        <f>SUM(C40:AI40)</f>
        <v>0</v>
      </c>
    </row>
    <row r="41" spans="1:36" ht="12.75" customHeight="1" x14ac:dyDescent="0.2">
      <c r="A41" s="61">
        <f>+A40+0.1</f>
        <v>1996.1999999999998</v>
      </c>
      <c r="B41" s="59" t="s">
        <v>23</v>
      </c>
      <c r="C41" s="228"/>
      <c r="D41" s="228"/>
      <c r="E41" s="228"/>
      <c r="F41" s="228"/>
      <c r="G41" s="1"/>
      <c r="H41" s="1"/>
      <c r="I41" s="1"/>
      <c r="J41" s="1"/>
      <c r="K41" s="1"/>
      <c r="L41" s="1"/>
      <c r="M41" s="1"/>
      <c r="N41" s="1"/>
      <c r="O41" s="1"/>
      <c r="P41" s="1"/>
      <c r="Q41" s="8"/>
      <c r="R41" s="1"/>
      <c r="S41" s="1"/>
      <c r="T41" s="1"/>
      <c r="U41" s="1"/>
      <c r="V41" s="1"/>
      <c r="W41" s="8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0">
        <f>SUM(C41:AI41)</f>
        <v>0</v>
      </c>
    </row>
    <row r="42" spans="1:36" ht="12.75" customHeight="1" x14ac:dyDescent="0.2">
      <c r="A42" s="61">
        <f>+A41+0.1</f>
        <v>1996.2999999999997</v>
      </c>
      <c r="B42" s="59" t="s">
        <v>24</v>
      </c>
      <c r="C42" s="228"/>
      <c r="D42" s="228"/>
      <c r="E42" s="228"/>
      <c r="F42" s="228"/>
      <c r="G42" s="1"/>
      <c r="H42" s="1"/>
      <c r="I42" s="1"/>
      <c r="J42" s="1"/>
      <c r="K42" s="1"/>
      <c r="L42" s="1"/>
      <c r="M42" s="1"/>
      <c r="N42" s="1"/>
      <c r="O42" s="1"/>
      <c r="P42" s="1"/>
      <c r="Q42" s="8"/>
      <c r="R42" s="1"/>
      <c r="S42" s="1"/>
      <c r="T42" s="1"/>
      <c r="U42" s="1"/>
      <c r="V42" s="1"/>
      <c r="W42" s="8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0">
        <f>SUM(C42:AI42)</f>
        <v>0</v>
      </c>
    </row>
    <row r="43" spans="1:36" ht="12.75" customHeight="1" x14ac:dyDescent="0.2">
      <c r="A43" s="62"/>
      <c r="B43" s="63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7"/>
      <c r="R43" s="226"/>
      <c r="S43" s="226"/>
      <c r="T43" s="226"/>
      <c r="U43" s="227"/>
      <c r="V43" s="226"/>
      <c r="W43" s="227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65"/>
    </row>
    <row r="44" spans="1:36" ht="12.75" customHeight="1" x14ac:dyDescent="0.2">
      <c r="A44" s="58">
        <f>+A39+1</f>
        <v>1997</v>
      </c>
      <c r="B44" s="59" t="s">
        <v>21</v>
      </c>
      <c r="C44" s="228"/>
      <c r="D44" s="228"/>
      <c r="E44" s="228"/>
      <c r="F44" s="228"/>
      <c r="G44" s="22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0">
        <f>SUM(C44:AI44)</f>
        <v>0</v>
      </c>
    </row>
    <row r="45" spans="1:36" ht="12.75" customHeight="1" x14ac:dyDescent="0.2">
      <c r="A45" s="61">
        <f>+A44+0.1</f>
        <v>1997.1</v>
      </c>
      <c r="B45" s="59" t="s">
        <v>22</v>
      </c>
      <c r="C45" s="228"/>
      <c r="D45" s="228"/>
      <c r="E45" s="228"/>
      <c r="F45" s="228"/>
      <c r="G45" s="22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8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0">
        <f>SUM(C45:AI45)</f>
        <v>0</v>
      </c>
    </row>
    <row r="46" spans="1:36" ht="12.75" customHeight="1" x14ac:dyDescent="0.2">
      <c r="A46" s="61">
        <f>+A45+0.1</f>
        <v>1997.1999999999998</v>
      </c>
      <c r="B46" s="59" t="s">
        <v>23</v>
      </c>
      <c r="C46" s="228"/>
      <c r="D46" s="228"/>
      <c r="E46" s="228"/>
      <c r="F46" s="228"/>
      <c r="G46" s="22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0">
        <f>SUM(C46:AI46)</f>
        <v>0</v>
      </c>
    </row>
    <row r="47" spans="1:36" ht="12.75" customHeight="1" x14ac:dyDescent="0.2">
      <c r="A47" s="61">
        <f>+A46+0.1</f>
        <v>1997.2999999999997</v>
      </c>
      <c r="B47" s="59" t="s">
        <v>24</v>
      </c>
      <c r="C47" s="228"/>
      <c r="D47" s="228"/>
      <c r="E47" s="228"/>
      <c r="F47" s="228"/>
      <c r="G47" s="22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0">
        <f>SUM(C47:AI47)</f>
        <v>0</v>
      </c>
    </row>
    <row r="48" spans="1:36" ht="12.75" customHeight="1" x14ac:dyDescent="0.2">
      <c r="A48" s="62"/>
      <c r="B48" s="63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65"/>
    </row>
    <row r="49" spans="1:36" ht="12.75" customHeight="1" x14ac:dyDescent="0.2">
      <c r="A49" s="58">
        <f>+A44+1</f>
        <v>1998</v>
      </c>
      <c r="B49" s="59" t="s">
        <v>21</v>
      </c>
      <c r="C49" s="228"/>
      <c r="D49" s="228"/>
      <c r="E49" s="228"/>
      <c r="F49" s="228"/>
      <c r="G49" s="228"/>
      <c r="H49" s="22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8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0">
        <f>SUM(C49:AI49)</f>
        <v>0</v>
      </c>
    </row>
    <row r="50" spans="1:36" ht="12.75" customHeight="1" x14ac:dyDescent="0.2">
      <c r="A50" s="61">
        <f>+A49+0.1</f>
        <v>1998.1</v>
      </c>
      <c r="B50" s="59" t="s">
        <v>22</v>
      </c>
      <c r="C50" s="228"/>
      <c r="D50" s="228"/>
      <c r="E50" s="228"/>
      <c r="F50" s="228"/>
      <c r="G50" s="228"/>
      <c r="H50" s="22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8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60">
        <f>SUM(C50:AI50)</f>
        <v>0</v>
      </c>
    </row>
    <row r="51" spans="1:36" ht="12.75" customHeight="1" x14ac:dyDescent="0.2">
      <c r="A51" s="61">
        <f>+A50+0.1</f>
        <v>1998.1999999999998</v>
      </c>
      <c r="B51" s="59" t="s">
        <v>23</v>
      </c>
      <c r="C51" s="228"/>
      <c r="D51" s="228"/>
      <c r="E51" s="228"/>
      <c r="F51" s="228"/>
      <c r="G51" s="228"/>
      <c r="H51" s="22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8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0">
        <f>SUM(C51:AI51)</f>
        <v>0</v>
      </c>
    </row>
    <row r="52" spans="1:36" ht="12.75" customHeight="1" x14ac:dyDescent="0.2">
      <c r="A52" s="61">
        <f>+A51+0.1</f>
        <v>1998.2999999999997</v>
      </c>
      <c r="B52" s="59" t="s">
        <v>24</v>
      </c>
      <c r="C52" s="228"/>
      <c r="D52" s="228"/>
      <c r="E52" s="228"/>
      <c r="F52" s="228"/>
      <c r="G52" s="228"/>
      <c r="H52" s="22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8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0">
        <f>SUM(C52:AI52)</f>
        <v>0</v>
      </c>
    </row>
    <row r="53" spans="1:36" ht="12.75" customHeight="1" x14ac:dyDescent="0.2">
      <c r="A53" s="62"/>
      <c r="B53" s="63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65"/>
    </row>
    <row r="54" spans="1:36" ht="12.75" customHeight="1" x14ac:dyDescent="0.2">
      <c r="A54" s="58">
        <f>+A49+1</f>
        <v>1999</v>
      </c>
      <c r="B54" s="59" t="s">
        <v>21</v>
      </c>
      <c r="C54" s="228"/>
      <c r="D54" s="228"/>
      <c r="E54" s="228"/>
      <c r="F54" s="228"/>
      <c r="G54" s="228"/>
      <c r="H54" s="228"/>
      <c r="I54" s="22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8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0">
        <f>SUM(C54:AI54)</f>
        <v>0</v>
      </c>
    </row>
    <row r="55" spans="1:36" ht="12.75" customHeight="1" x14ac:dyDescent="0.2">
      <c r="A55" s="61">
        <f>+A54+0.1</f>
        <v>1999.1</v>
      </c>
      <c r="B55" s="59" t="s">
        <v>22</v>
      </c>
      <c r="C55" s="228"/>
      <c r="D55" s="228"/>
      <c r="E55" s="228"/>
      <c r="F55" s="228"/>
      <c r="G55" s="228"/>
      <c r="H55" s="228"/>
      <c r="I55" s="22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60">
        <f>SUM(C55:AI55)</f>
        <v>0</v>
      </c>
    </row>
    <row r="56" spans="1:36" ht="12.75" customHeight="1" x14ac:dyDescent="0.2">
      <c r="A56" s="61">
        <f>+A55+0.1</f>
        <v>1999.1999999999998</v>
      </c>
      <c r="B56" s="59" t="s">
        <v>23</v>
      </c>
      <c r="C56" s="228"/>
      <c r="D56" s="228"/>
      <c r="E56" s="228"/>
      <c r="F56" s="228"/>
      <c r="G56" s="228"/>
      <c r="H56" s="228"/>
      <c r="I56" s="22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0">
        <f>SUM(C56:AI56)</f>
        <v>0</v>
      </c>
    </row>
    <row r="57" spans="1:36" ht="12.75" customHeight="1" x14ac:dyDescent="0.2">
      <c r="A57" s="61">
        <f>+A56+0.1</f>
        <v>1999.2999999999997</v>
      </c>
      <c r="B57" s="59" t="s">
        <v>24</v>
      </c>
      <c r="C57" s="228"/>
      <c r="D57" s="228"/>
      <c r="E57" s="228"/>
      <c r="F57" s="228"/>
      <c r="G57" s="228"/>
      <c r="H57" s="228"/>
      <c r="I57" s="22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0">
        <f>SUM(C57:AI57)</f>
        <v>0</v>
      </c>
    </row>
    <row r="58" spans="1:36" ht="12.75" customHeight="1" x14ac:dyDescent="0.2">
      <c r="A58" s="62"/>
      <c r="B58" s="63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65"/>
    </row>
    <row r="59" spans="1:36" ht="12.75" customHeight="1" x14ac:dyDescent="0.2">
      <c r="A59" s="58">
        <f>+A54+1</f>
        <v>2000</v>
      </c>
      <c r="B59" s="59" t="s">
        <v>21</v>
      </c>
      <c r="C59" s="228"/>
      <c r="D59" s="228"/>
      <c r="E59" s="228"/>
      <c r="F59" s="228"/>
      <c r="G59" s="228"/>
      <c r="H59" s="228"/>
      <c r="I59" s="228"/>
      <c r="J59" s="2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0">
        <f>SUM(C59:AI59)</f>
        <v>0</v>
      </c>
    </row>
    <row r="60" spans="1:36" ht="12.75" customHeight="1" x14ac:dyDescent="0.2">
      <c r="A60" s="61">
        <f>+A59+0.1</f>
        <v>2000.1</v>
      </c>
      <c r="B60" s="59" t="s">
        <v>22</v>
      </c>
      <c r="C60" s="228"/>
      <c r="D60" s="228"/>
      <c r="E60" s="228"/>
      <c r="F60" s="228"/>
      <c r="G60" s="228"/>
      <c r="H60" s="228"/>
      <c r="I60" s="228"/>
      <c r="J60" s="2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0">
        <f>SUM(C60:AI60)</f>
        <v>0</v>
      </c>
    </row>
    <row r="61" spans="1:36" ht="12.75" customHeight="1" x14ac:dyDescent="0.2">
      <c r="A61" s="61">
        <f>+A60+0.1</f>
        <v>2000.1999999999998</v>
      </c>
      <c r="B61" s="59" t="s">
        <v>23</v>
      </c>
      <c r="C61" s="228"/>
      <c r="D61" s="228"/>
      <c r="E61" s="228"/>
      <c r="F61" s="228"/>
      <c r="G61" s="228"/>
      <c r="H61" s="228"/>
      <c r="I61" s="228"/>
      <c r="J61" s="2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0">
        <f>SUM(C61:AI61)</f>
        <v>0</v>
      </c>
    </row>
    <row r="62" spans="1:36" ht="12.75" customHeight="1" x14ac:dyDescent="0.2">
      <c r="A62" s="61">
        <f>+A61+0.1</f>
        <v>2000.2999999999997</v>
      </c>
      <c r="B62" s="59" t="s">
        <v>24</v>
      </c>
      <c r="C62" s="228"/>
      <c r="D62" s="228"/>
      <c r="E62" s="228"/>
      <c r="F62" s="228"/>
      <c r="G62" s="228"/>
      <c r="H62" s="228"/>
      <c r="I62" s="228"/>
      <c r="J62" s="2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0">
        <f>SUM(C62:AI62)</f>
        <v>0</v>
      </c>
    </row>
    <row r="63" spans="1:36" ht="12.75" customHeight="1" x14ac:dyDescent="0.2">
      <c r="A63" s="62"/>
      <c r="B63" s="63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65"/>
    </row>
    <row r="64" spans="1:36" ht="12.75" customHeight="1" x14ac:dyDescent="0.2">
      <c r="A64" s="58">
        <f>+A59+1</f>
        <v>2001</v>
      </c>
      <c r="B64" s="59" t="s">
        <v>21</v>
      </c>
      <c r="C64" s="228"/>
      <c r="D64" s="228"/>
      <c r="E64" s="228"/>
      <c r="F64" s="228"/>
      <c r="G64" s="228"/>
      <c r="H64" s="228"/>
      <c r="I64" s="228"/>
      <c r="J64" s="228"/>
      <c r="K64" s="22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0">
        <f>SUM(C64:AI64)</f>
        <v>0</v>
      </c>
    </row>
    <row r="65" spans="1:36" ht="12.75" customHeight="1" x14ac:dyDescent="0.2">
      <c r="A65" s="61">
        <f>+A64+0.1</f>
        <v>2001.1</v>
      </c>
      <c r="B65" s="59" t="s">
        <v>22</v>
      </c>
      <c r="C65" s="228"/>
      <c r="D65" s="228"/>
      <c r="E65" s="228"/>
      <c r="F65" s="228"/>
      <c r="G65" s="228"/>
      <c r="H65" s="228"/>
      <c r="I65" s="228"/>
      <c r="J65" s="228"/>
      <c r="K65" s="22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0">
        <f>SUM(C65:AI65)</f>
        <v>0</v>
      </c>
    </row>
    <row r="66" spans="1:36" ht="12.75" customHeight="1" x14ac:dyDescent="0.2">
      <c r="A66" s="61">
        <f>+A65+0.1</f>
        <v>2001.1999999999998</v>
      </c>
      <c r="B66" s="59" t="s">
        <v>23</v>
      </c>
      <c r="C66" s="228"/>
      <c r="D66" s="228"/>
      <c r="E66" s="228"/>
      <c r="F66" s="228"/>
      <c r="G66" s="228"/>
      <c r="H66" s="228"/>
      <c r="I66" s="228"/>
      <c r="J66" s="228"/>
      <c r="K66" s="22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60">
        <f>SUM(C66:AI66)</f>
        <v>0</v>
      </c>
    </row>
    <row r="67" spans="1:36" ht="12.75" customHeight="1" x14ac:dyDescent="0.2">
      <c r="A67" s="61">
        <f>+A66+0.1</f>
        <v>2001.2999999999997</v>
      </c>
      <c r="B67" s="59" t="s">
        <v>24</v>
      </c>
      <c r="C67" s="228"/>
      <c r="D67" s="228"/>
      <c r="E67" s="228"/>
      <c r="F67" s="228"/>
      <c r="G67" s="228"/>
      <c r="H67" s="228"/>
      <c r="I67" s="228"/>
      <c r="J67" s="228"/>
      <c r="K67" s="22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60">
        <f>SUM(C67:AI67)</f>
        <v>0</v>
      </c>
    </row>
    <row r="68" spans="1:36" ht="12.75" customHeight="1" x14ac:dyDescent="0.2">
      <c r="A68" s="62"/>
      <c r="B68" s="63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65"/>
    </row>
    <row r="69" spans="1:36" ht="12.75" customHeight="1" x14ac:dyDescent="0.2">
      <c r="A69" s="58">
        <f>+A64+1</f>
        <v>2002</v>
      </c>
      <c r="B69" s="59" t="s">
        <v>21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1"/>
      <c r="N69" s="1"/>
      <c r="O69" s="1"/>
      <c r="P69" s="1"/>
      <c r="Q69" s="1"/>
      <c r="R69" s="1"/>
      <c r="S69" s="1"/>
      <c r="T69" s="1"/>
      <c r="U69" s="1"/>
      <c r="V69" s="1"/>
      <c r="W69" s="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0">
        <f>SUM(C69:AI69)</f>
        <v>0</v>
      </c>
    </row>
    <row r="70" spans="1:36" ht="12.75" customHeight="1" x14ac:dyDescent="0.2">
      <c r="A70" s="61">
        <f>+A69+0.1</f>
        <v>2002.1</v>
      </c>
      <c r="B70" s="59" t="s">
        <v>22</v>
      </c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1"/>
      <c r="N70" s="1"/>
      <c r="O70" s="1"/>
      <c r="P70" s="1"/>
      <c r="Q70" s="1"/>
      <c r="R70" s="1"/>
      <c r="S70" s="1"/>
      <c r="T70" s="1"/>
      <c r="U70" s="1"/>
      <c r="V70" s="1"/>
      <c r="W70" s="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0">
        <f>SUM(C70:AI70)</f>
        <v>0</v>
      </c>
    </row>
    <row r="71" spans="1:36" ht="12.75" customHeight="1" x14ac:dyDescent="0.2">
      <c r="A71" s="61">
        <f>+A70+0.1</f>
        <v>2002.1999999999998</v>
      </c>
      <c r="B71" s="59" t="s">
        <v>23</v>
      </c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1"/>
      <c r="N71" s="1"/>
      <c r="O71" s="1"/>
      <c r="P71" s="1"/>
      <c r="Q71" s="1"/>
      <c r="R71" s="1"/>
      <c r="S71" s="1"/>
      <c r="T71" s="1"/>
      <c r="U71" s="1"/>
      <c r="V71" s="1"/>
      <c r="W71" s="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0">
        <f>SUM(C71:AI71)</f>
        <v>0</v>
      </c>
    </row>
    <row r="72" spans="1:36" ht="12.75" customHeight="1" x14ac:dyDescent="0.2">
      <c r="A72" s="61">
        <f>+A71+0.1</f>
        <v>2002.2999999999997</v>
      </c>
      <c r="B72" s="59" t="s">
        <v>24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1"/>
      <c r="N72" s="1"/>
      <c r="O72" s="1"/>
      <c r="P72" s="1"/>
      <c r="Q72" s="1"/>
      <c r="R72" s="1"/>
      <c r="S72" s="1"/>
      <c r="T72" s="1"/>
      <c r="U72" s="1"/>
      <c r="V72" s="1"/>
      <c r="W72" s="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0">
        <f>SUM(C72:AI72)</f>
        <v>0</v>
      </c>
    </row>
    <row r="73" spans="1:36" ht="12.75" customHeight="1" x14ac:dyDescent="0.2">
      <c r="A73" s="62"/>
      <c r="B73" s="63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65"/>
    </row>
    <row r="74" spans="1:36" ht="12.75" customHeight="1" x14ac:dyDescent="0.2">
      <c r="A74" s="58">
        <f>+A69+1</f>
        <v>2003</v>
      </c>
      <c r="B74" s="59" t="s">
        <v>21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1"/>
      <c r="O74" s="1"/>
      <c r="P74" s="1"/>
      <c r="Q74" s="1"/>
      <c r="R74" s="1"/>
      <c r="S74" s="1"/>
      <c r="T74" s="1"/>
      <c r="U74" s="1"/>
      <c r="V74" s="1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0">
        <f>SUM(C74:AI74)</f>
        <v>0</v>
      </c>
    </row>
    <row r="75" spans="1:36" ht="12.75" customHeight="1" x14ac:dyDescent="0.2">
      <c r="A75" s="61">
        <f>+A74+0.1</f>
        <v>2003.1</v>
      </c>
      <c r="B75" s="59" t="s">
        <v>22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1"/>
      <c r="O75" s="1"/>
      <c r="P75" s="1"/>
      <c r="Q75" s="1"/>
      <c r="R75" s="1"/>
      <c r="S75" s="1"/>
      <c r="T75" s="1"/>
      <c r="U75" s="1"/>
      <c r="V75" s="1"/>
      <c r="W75" s="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0">
        <f>SUM(C75:AI75)</f>
        <v>0</v>
      </c>
    </row>
    <row r="76" spans="1:36" ht="12.75" customHeight="1" x14ac:dyDescent="0.2">
      <c r="A76" s="61">
        <f>+A75+0.1</f>
        <v>2003.1999999999998</v>
      </c>
      <c r="B76" s="59" t="s">
        <v>23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1"/>
      <c r="O76" s="1"/>
      <c r="P76" s="1"/>
      <c r="Q76" s="1"/>
      <c r="R76" s="1"/>
      <c r="S76" s="1"/>
      <c r="T76" s="1"/>
      <c r="U76" s="1"/>
      <c r="V76" s="1"/>
      <c r="W76" s="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0">
        <f>SUM(C76:AI76)</f>
        <v>0</v>
      </c>
    </row>
    <row r="77" spans="1:36" ht="12.75" customHeight="1" x14ac:dyDescent="0.2">
      <c r="A77" s="61">
        <f>+A76+0.1</f>
        <v>2003.2999999999997</v>
      </c>
      <c r="B77" s="59" t="s">
        <v>24</v>
      </c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1"/>
      <c r="O77" s="1"/>
      <c r="P77" s="1"/>
      <c r="Q77" s="1"/>
      <c r="R77" s="1"/>
      <c r="S77" s="1"/>
      <c r="T77" s="1"/>
      <c r="U77" s="1"/>
      <c r="V77" s="1"/>
      <c r="W77" s="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0">
        <f>SUM(C77:AI77)</f>
        <v>0</v>
      </c>
    </row>
    <row r="78" spans="1:36" ht="12.75" customHeight="1" x14ac:dyDescent="0.2">
      <c r="A78" s="62"/>
      <c r="B78" s="63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65"/>
    </row>
    <row r="79" spans="1:36" ht="12.75" customHeight="1" x14ac:dyDescent="0.2">
      <c r="A79" s="58">
        <f>+A74+1</f>
        <v>2004</v>
      </c>
      <c r="B79" s="59" t="s">
        <v>21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1"/>
      <c r="P79" s="1"/>
      <c r="Q79" s="1"/>
      <c r="R79" s="1"/>
      <c r="S79" s="1"/>
      <c r="T79" s="1"/>
      <c r="U79" s="1"/>
      <c r="V79" s="1"/>
      <c r="W79" s="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0">
        <f>SUM(C79:AI79)</f>
        <v>0</v>
      </c>
    </row>
    <row r="80" spans="1:36" ht="12.75" customHeight="1" x14ac:dyDescent="0.2">
      <c r="A80" s="61">
        <f>+A79+0.1</f>
        <v>2004.1</v>
      </c>
      <c r="B80" s="59" t="s">
        <v>22</v>
      </c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1"/>
      <c r="P80" s="1"/>
      <c r="Q80" s="1"/>
      <c r="R80" s="1"/>
      <c r="S80" s="1"/>
      <c r="T80" s="1"/>
      <c r="U80" s="1"/>
      <c r="V80" s="1"/>
      <c r="W80" s="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0">
        <f>SUM(C80:AI80)</f>
        <v>0</v>
      </c>
    </row>
    <row r="81" spans="1:36" ht="12.75" customHeight="1" x14ac:dyDescent="0.2">
      <c r="A81" s="61">
        <f>+A80+0.1</f>
        <v>2004.1999999999998</v>
      </c>
      <c r="B81" s="59" t="s">
        <v>23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1"/>
      <c r="P81" s="1"/>
      <c r="Q81" s="1"/>
      <c r="R81" s="1"/>
      <c r="S81" s="1"/>
      <c r="T81" s="1"/>
      <c r="U81" s="1"/>
      <c r="V81" s="1"/>
      <c r="W81" s="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0">
        <f>SUM(C81:AI81)</f>
        <v>0</v>
      </c>
    </row>
    <row r="82" spans="1:36" ht="12.75" customHeight="1" x14ac:dyDescent="0.2">
      <c r="A82" s="61">
        <f>+A81+0.1</f>
        <v>2004.2999999999997</v>
      </c>
      <c r="B82" s="59" t="s">
        <v>24</v>
      </c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1"/>
      <c r="P82" s="1"/>
      <c r="Q82" s="1"/>
      <c r="R82" s="1"/>
      <c r="S82" s="1"/>
      <c r="T82" s="1"/>
      <c r="U82" s="1"/>
      <c r="V82" s="1"/>
      <c r="W82" s="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0">
        <f>SUM(C82:AI82)</f>
        <v>0</v>
      </c>
    </row>
    <row r="83" spans="1:36" ht="12.75" customHeight="1" x14ac:dyDescent="0.2">
      <c r="A83" s="62"/>
      <c r="B83" s="63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65"/>
    </row>
    <row r="84" spans="1:36" ht="12.75" customHeight="1" x14ac:dyDescent="0.2">
      <c r="A84" s="58">
        <f>+A79+1</f>
        <v>2005</v>
      </c>
      <c r="B84" s="59" t="s">
        <v>21</v>
      </c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1"/>
      <c r="Q84" s="1"/>
      <c r="R84" s="1"/>
      <c r="S84" s="1"/>
      <c r="T84" s="1"/>
      <c r="U84" s="1"/>
      <c r="V84" s="1"/>
      <c r="W84" s="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60">
        <f>SUM(C84:AI84)</f>
        <v>0</v>
      </c>
    </row>
    <row r="85" spans="1:36" ht="12.75" customHeight="1" x14ac:dyDescent="0.2">
      <c r="A85" s="61">
        <f>+A84+0.1</f>
        <v>2005.1</v>
      </c>
      <c r="B85" s="59" t="s">
        <v>22</v>
      </c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1"/>
      <c r="Q85" s="1"/>
      <c r="R85" s="1"/>
      <c r="S85" s="1"/>
      <c r="T85" s="1"/>
      <c r="U85" s="1"/>
      <c r="V85" s="1"/>
      <c r="W85" s="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0">
        <f>SUM(C85:AI85)</f>
        <v>0</v>
      </c>
    </row>
    <row r="86" spans="1:36" ht="12.75" customHeight="1" x14ac:dyDescent="0.2">
      <c r="A86" s="61">
        <f>+A85+0.1</f>
        <v>2005.1999999999998</v>
      </c>
      <c r="B86" s="59" t="s">
        <v>23</v>
      </c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1"/>
      <c r="Q86" s="1"/>
      <c r="R86" s="1"/>
      <c r="S86" s="1"/>
      <c r="T86" s="1"/>
      <c r="U86" s="1"/>
      <c r="V86" s="1"/>
      <c r="W86" s="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0">
        <f>SUM(C86:AI86)</f>
        <v>0</v>
      </c>
    </row>
    <row r="87" spans="1:36" ht="12.75" customHeight="1" x14ac:dyDescent="0.2">
      <c r="A87" s="61">
        <f>+A86+0.1</f>
        <v>2005.2999999999997</v>
      </c>
      <c r="B87" s="59" t="s">
        <v>24</v>
      </c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1"/>
      <c r="Q87" s="1"/>
      <c r="R87" s="1"/>
      <c r="S87" s="1"/>
      <c r="T87" s="1"/>
      <c r="U87" s="1"/>
      <c r="V87" s="1"/>
      <c r="W87" s="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0">
        <f>SUM(C87:AI87)</f>
        <v>0</v>
      </c>
    </row>
    <row r="88" spans="1:36" ht="12.75" customHeight="1" x14ac:dyDescent="0.2">
      <c r="A88" s="62"/>
      <c r="B88" s="63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65"/>
    </row>
    <row r="89" spans="1:36" ht="12.75" customHeight="1" x14ac:dyDescent="0.2">
      <c r="A89" s="58">
        <f>+A84+1</f>
        <v>2006</v>
      </c>
      <c r="B89" s="59" t="s">
        <v>21</v>
      </c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0">
        <f>SUM(C89:AI89)</f>
        <v>0</v>
      </c>
    </row>
    <row r="90" spans="1:36" ht="12.75" customHeight="1" x14ac:dyDescent="0.2">
      <c r="A90" s="61">
        <f>+A89+0.1</f>
        <v>2006.1</v>
      </c>
      <c r="B90" s="59" t="s">
        <v>22</v>
      </c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0">
        <f>SUM(C90:AI90)</f>
        <v>0</v>
      </c>
    </row>
    <row r="91" spans="1:36" ht="12.75" customHeight="1" x14ac:dyDescent="0.2">
      <c r="A91" s="61">
        <f>+A90+0.1</f>
        <v>2006.1999999999998</v>
      </c>
      <c r="B91" s="59" t="s">
        <v>23</v>
      </c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0">
        <f>SUM(C91:AI91)</f>
        <v>0</v>
      </c>
    </row>
    <row r="92" spans="1:36" ht="12.75" customHeight="1" x14ac:dyDescent="0.2">
      <c r="A92" s="61">
        <f>+A91+0.1</f>
        <v>2006.2999999999997</v>
      </c>
      <c r="B92" s="59" t="s">
        <v>24</v>
      </c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0">
        <f>SUM(C92:AI92)</f>
        <v>0</v>
      </c>
    </row>
    <row r="93" spans="1:36" ht="12.75" customHeight="1" x14ac:dyDescent="0.2">
      <c r="A93" s="62"/>
      <c r="B93" s="63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7"/>
      <c r="U93" s="226"/>
      <c r="V93" s="226"/>
      <c r="W93" s="227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65"/>
    </row>
    <row r="94" spans="1:36" ht="12.75" customHeight="1" x14ac:dyDescent="0.2">
      <c r="A94" s="58">
        <f>+A89+1</f>
        <v>2007</v>
      </c>
      <c r="B94" s="59" t="s">
        <v>21</v>
      </c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0">
        <f>SUM(C94:AI94)</f>
        <v>0</v>
      </c>
    </row>
    <row r="95" spans="1:36" ht="12.75" customHeight="1" x14ac:dyDescent="0.2">
      <c r="A95" s="61">
        <f>+A94+0.1</f>
        <v>2007.1</v>
      </c>
      <c r="B95" s="59" t="s">
        <v>22</v>
      </c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0">
        <f>SUM(C95:AI95)</f>
        <v>0</v>
      </c>
    </row>
    <row r="96" spans="1:36" ht="12.75" customHeight="1" x14ac:dyDescent="0.2">
      <c r="A96" s="61">
        <f>+A95+0.1</f>
        <v>2007.1999999999998</v>
      </c>
      <c r="B96" s="59" t="s">
        <v>23</v>
      </c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0">
        <f>SUM(C96:AI96)</f>
        <v>0</v>
      </c>
    </row>
    <row r="97" spans="1:36" ht="12.75" customHeight="1" x14ac:dyDescent="0.2">
      <c r="A97" s="61">
        <f>+A96+0.1</f>
        <v>2007.2999999999997</v>
      </c>
      <c r="B97" s="59" t="s">
        <v>24</v>
      </c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0">
        <f>SUM(C97:AI97)</f>
        <v>0</v>
      </c>
    </row>
    <row r="98" spans="1:36" ht="12.75" customHeight="1" x14ac:dyDescent="0.2">
      <c r="A98" s="62"/>
      <c r="B98" s="63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7"/>
      <c r="U98" s="226"/>
      <c r="V98" s="226"/>
      <c r="W98" s="227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65"/>
    </row>
    <row r="99" spans="1:36" ht="12.75" customHeight="1" x14ac:dyDescent="0.2">
      <c r="A99" s="58">
        <f>+A94+1</f>
        <v>2008</v>
      </c>
      <c r="B99" s="59" t="s">
        <v>21</v>
      </c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0">
        <f>SUM(C99:AI99)</f>
        <v>0</v>
      </c>
    </row>
    <row r="100" spans="1:36" ht="12.75" customHeight="1" x14ac:dyDescent="0.2">
      <c r="A100" s="61">
        <f>+A99+0.1</f>
        <v>2008.1</v>
      </c>
      <c r="B100" s="59" t="s">
        <v>22</v>
      </c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0">
        <f>SUM(C100:AI100)</f>
        <v>0</v>
      </c>
    </row>
    <row r="101" spans="1:36" ht="12.75" customHeight="1" x14ac:dyDescent="0.2">
      <c r="A101" s="61">
        <f>+A100+0.1</f>
        <v>2008.1999999999998</v>
      </c>
      <c r="B101" s="59" t="s">
        <v>23</v>
      </c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0">
        <f>SUM(C101:AI101)</f>
        <v>0</v>
      </c>
    </row>
    <row r="102" spans="1:36" ht="12.75" customHeight="1" x14ac:dyDescent="0.2">
      <c r="A102" s="61">
        <f>+A101+0.1</f>
        <v>2008.2999999999997</v>
      </c>
      <c r="B102" s="59" t="s">
        <v>24</v>
      </c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9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0">
        <f>SUM(C102:AI102)</f>
        <v>0</v>
      </c>
    </row>
    <row r="103" spans="1:36" ht="12.75" customHeight="1" x14ac:dyDescent="0.2">
      <c r="A103" s="62"/>
      <c r="B103" s="63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65"/>
    </row>
    <row r="104" spans="1:36" ht="12.75" customHeight="1" x14ac:dyDescent="0.2">
      <c r="A104" s="58">
        <f>+A99+1</f>
        <v>2009</v>
      </c>
      <c r="B104" s="59" t="s">
        <v>21</v>
      </c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0">
        <f>SUM(C104:AI104)</f>
        <v>0</v>
      </c>
    </row>
    <row r="105" spans="1:36" ht="12.75" customHeight="1" x14ac:dyDescent="0.2">
      <c r="A105" s="61">
        <f>+A104+0.1</f>
        <v>2009.1</v>
      </c>
      <c r="B105" s="59" t="s">
        <v>22</v>
      </c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0">
        <f>SUM(C105:AI105)</f>
        <v>0</v>
      </c>
    </row>
    <row r="106" spans="1:36" ht="12.75" customHeight="1" x14ac:dyDescent="0.2">
      <c r="A106" s="61">
        <f>+A105+0.1</f>
        <v>2009.1999999999998</v>
      </c>
      <c r="B106" s="59" t="s">
        <v>23</v>
      </c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0">
        <f>SUM(C106:AI106)</f>
        <v>0</v>
      </c>
    </row>
    <row r="107" spans="1:36" ht="12.75" customHeight="1" x14ac:dyDescent="0.2">
      <c r="A107" s="61">
        <f>+A106+0.1</f>
        <v>2009.2999999999997</v>
      </c>
      <c r="B107" s="59" t="s">
        <v>24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9"/>
      <c r="S107" s="229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0">
        <f>SUM(C107:AI107)</f>
        <v>0</v>
      </c>
    </row>
    <row r="108" spans="1:36" ht="12.75" customHeight="1" x14ac:dyDescent="0.2">
      <c r="A108" s="62"/>
      <c r="B108" s="63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65"/>
    </row>
    <row r="109" spans="1:36" ht="12.75" customHeight="1" x14ac:dyDescent="0.2">
      <c r="A109" s="58">
        <f>+A104+1</f>
        <v>2010</v>
      </c>
      <c r="B109" s="59" t="s">
        <v>21</v>
      </c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0">
        <f>SUM(C109:AI109)</f>
        <v>0</v>
      </c>
    </row>
    <row r="110" spans="1:36" ht="12.75" customHeight="1" x14ac:dyDescent="0.2">
      <c r="A110" s="61">
        <f>+A109+0.1</f>
        <v>2010.1</v>
      </c>
      <c r="B110" s="59" t="s">
        <v>22</v>
      </c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0">
        <f>SUM(C110:AI110)</f>
        <v>0</v>
      </c>
    </row>
    <row r="111" spans="1:36" ht="12.75" customHeight="1" x14ac:dyDescent="0.2">
      <c r="A111" s="61">
        <f>+A110+0.1</f>
        <v>2010.1999999999998</v>
      </c>
      <c r="B111" s="59" t="s">
        <v>23</v>
      </c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0">
        <f>SUM(C111:AI111)</f>
        <v>0</v>
      </c>
    </row>
    <row r="112" spans="1:36" ht="12.75" customHeight="1" x14ac:dyDescent="0.2">
      <c r="A112" s="61">
        <f>+A111+0.1</f>
        <v>2010.2999999999997</v>
      </c>
      <c r="B112" s="59" t="s">
        <v>24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0">
        <f>SUM(C112:AI112)</f>
        <v>0</v>
      </c>
    </row>
    <row r="113" spans="1:36" ht="12.75" customHeight="1" x14ac:dyDescent="0.2">
      <c r="A113" s="62"/>
      <c r="B113" s="63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65"/>
    </row>
    <row r="114" spans="1:36" ht="12.75" customHeight="1" x14ac:dyDescent="0.2">
      <c r="A114" s="58">
        <f>+A109+1</f>
        <v>2011</v>
      </c>
      <c r="B114" s="59" t="s">
        <v>21</v>
      </c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0">
        <f>SUM(C114:AI114)</f>
        <v>0</v>
      </c>
    </row>
    <row r="115" spans="1:36" ht="12.75" customHeight="1" x14ac:dyDescent="0.2">
      <c r="A115" s="61">
        <f>+A114+0.1</f>
        <v>2011.1</v>
      </c>
      <c r="B115" s="59" t="s">
        <v>22</v>
      </c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0">
        <f>SUM(C115:AI115)</f>
        <v>0</v>
      </c>
    </row>
    <row r="116" spans="1:36" ht="12.75" customHeight="1" x14ac:dyDescent="0.2">
      <c r="A116" s="61">
        <f>+A115+0.1</f>
        <v>2011.1999999999998</v>
      </c>
      <c r="B116" s="59" t="s">
        <v>23</v>
      </c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0">
        <f>SUM(C116:AI116)</f>
        <v>0</v>
      </c>
    </row>
    <row r="117" spans="1:36" ht="12.75" customHeight="1" x14ac:dyDescent="0.2">
      <c r="A117" s="66">
        <f>+A116+0.1</f>
        <v>2011.2999999999997</v>
      </c>
      <c r="B117" s="54" t="s">
        <v>24</v>
      </c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1"/>
      <c r="W117" s="1"/>
      <c r="X117" s="7"/>
      <c r="Y117" s="7"/>
      <c r="Z117" s="7"/>
      <c r="AA117" s="7"/>
      <c r="AB117" s="7"/>
      <c r="AC117" s="7"/>
      <c r="AD117" s="7"/>
      <c r="AE117" s="1"/>
      <c r="AF117" s="1"/>
      <c r="AG117" s="1"/>
      <c r="AH117" s="1"/>
      <c r="AI117" s="1"/>
      <c r="AJ117" s="60">
        <f>SUM(C117:AI117)</f>
        <v>0</v>
      </c>
    </row>
    <row r="118" spans="1:36" ht="12.75" customHeight="1" x14ac:dyDescent="0.2">
      <c r="A118" s="67"/>
      <c r="B118" s="63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  <c r="AA118" s="226"/>
      <c r="AB118" s="226"/>
      <c r="AC118" s="226"/>
      <c r="AD118" s="226"/>
      <c r="AE118" s="226"/>
      <c r="AF118" s="226"/>
      <c r="AG118" s="226"/>
      <c r="AH118" s="226"/>
      <c r="AI118" s="226"/>
      <c r="AJ118" s="65"/>
    </row>
    <row r="119" spans="1:36" ht="12.75" customHeight="1" x14ac:dyDescent="0.2">
      <c r="A119" s="58">
        <f>+A114+1</f>
        <v>2012</v>
      </c>
      <c r="B119" s="59" t="s">
        <v>21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0">
        <f>SUM(C119:AI119)</f>
        <v>0</v>
      </c>
    </row>
    <row r="120" spans="1:36" ht="12.75" customHeight="1" x14ac:dyDescent="0.2">
      <c r="A120" s="61">
        <f>+A119+0.1</f>
        <v>2012.1</v>
      </c>
      <c r="B120" s="59" t="s">
        <v>22</v>
      </c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0">
        <f>SUM(C120:AI120)</f>
        <v>0</v>
      </c>
    </row>
    <row r="121" spans="1:36" ht="12.75" customHeight="1" x14ac:dyDescent="0.2">
      <c r="A121" s="61">
        <f>+A120+0.1</f>
        <v>2012.1999999999998</v>
      </c>
      <c r="B121" s="59" t="s">
        <v>23</v>
      </c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0">
        <f>SUM(C121:AI121)</f>
        <v>0</v>
      </c>
    </row>
    <row r="122" spans="1:36" ht="12.75" customHeight="1" x14ac:dyDescent="0.2">
      <c r="A122" s="66">
        <f>+A121+0.1</f>
        <v>2012.2999999999997</v>
      </c>
      <c r="B122" s="54" t="s">
        <v>24</v>
      </c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1"/>
      <c r="X122" s="1"/>
      <c r="Y122" s="7"/>
      <c r="Z122" s="7"/>
      <c r="AA122" s="7"/>
      <c r="AB122" s="7"/>
      <c r="AC122" s="7"/>
      <c r="AD122" s="7"/>
      <c r="AE122" s="1"/>
      <c r="AF122" s="1"/>
      <c r="AG122" s="1"/>
      <c r="AH122" s="1"/>
      <c r="AI122" s="1"/>
      <c r="AJ122" s="60">
        <f>SUM(C122:AI122)</f>
        <v>0</v>
      </c>
    </row>
    <row r="123" spans="1:36" ht="12.75" customHeight="1" x14ac:dyDescent="0.2">
      <c r="A123" s="67"/>
      <c r="B123" s="63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65"/>
    </row>
    <row r="124" spans="1:36" ht="12.75" customHeight="1" x14ac:dyDescent="0.2">
      <c r="A124" s="58">
        <f>+A119+1</f>
        <v>2013</v>
      </c>
      <c r="B124" s="59" t="s">
        <v>21</v>
      </c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0">
        <f>SUM(C124:AI124)</f>
        <v>0</v>
      </c>
    </row>
    <row r="125" spans="1:36" ht="12.75" customHeight="1" x14ac:dyDescent="0.2">
      <c r="A125" s="61">
        <f>+A124+0.1</f>
        <v>2013.1</v>
      </c>
      <c r="B125" s="59" t="s">
        <v>22</v>
      </c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0">
        <f>SUM(C125:AI125)</f>
        <v>0</v>
      </c>
    </row>
    <row r="126" spans="1:36" ht="12.75" customHeight="1" x14ac:dyDescent="0.2">
      <c r="A126" s="61">
        <f>+A125+0.1</f>
        <v>2013.1999999999998</v>
      </c>
      <c r="B126" s="59" t="s">
        <v>23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60">
        <f>SUM(C126:AI126)</f>
        <v>0</v>
      </c>
    </row>
    <row r="127" spans="1:36" ht="12.75" customHeight="1" x14ac:dyDescent="0.2">
      <c r="A127" s="66">
        <f>+A126+0.1</f>
        <v>2013.2999999999997</v>
      </c>
      <c r="B127" s="54" t="s">
        <v>24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8"/>
      <c r="X127" s="7"/>
      <c r="Y127" s="7"/>
      <c r="Z127" s="7"/>
      <c r="AA127" s="7"/>
      <c r="AB127" s="7"/>
      <c r="AC127" s="7"/>
      <c r="AD127" s="7"/>
      <c r="AE127" s="1"/>
      <c r="AF127" s="1"/>
      <c r="AG127" s="1"/>
      <c r="AH127" s="1"/>
      <c r="AI127" s="1"/>
      <c r="AJ127" s="60">
        <f>SUM(C127:AI127)</f>
        <v>0</v>
      </c>
    </row>
    <row r="128" spans="1:36" ht="12.75" customHeight="1" x14ac:dyDescent="0.2">
      <c r="A128" s="67"/>
      <c r="B128" s="63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65"/>
    </row>
    <row r="129" spans="1:36" ht="12.75" customHeight="1" x14ac:dyDescent="0.2">
      <c r="A129" s="58">
        <f>+A124+1</f>
        <v>2014</v>
      </c>
      <c r="B129" s="59" t="s">
        <v>21</v>
      </c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0">
        <f>SUM(C129:AI129)</f>
        <v>0</v>
      </c>
    </row>
    <row r="130" spans="1:36" ht="12.75" customHeight="1" x14ac:dyDescent="0.2">
      <c r="A130" s="61">
        <f>+A129+0.1</f>
        <v>2014.1</v>
      </c>
      <c r="B130" s="59" t="s">
        <v>22</v>
      </c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0">
        <f>SUM(C130:AI130)</f>
        <v>0</v>
      </c>
    </row>
    <row r="131" spans="1:36" ht="12.75" customHeight="1" x14ac:dyDescent="0.2">
      <c r="A131" s="61">
        <f>+A130+0.1</f>
        <v>2014.1999999999998</v>
      </c>
      <c r="B131" s="59" t="s">
        <v>23</v>
      </c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0">
        <f>SUM(C131:AI131)</f>
        <v>0</v>
      </c>
    </row>
    <row r="132" spans="1:36" ht="12.75" customHeight="1" x14ac:dyDescent="0.2">
      <c r="A132" s="66">
        <f>+A131+0.1</f>
        <v>2014.2999999999997</v>
      </c>
      <c r="B132" s="54" t="s">
        <v>24</v>
      </c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8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60">
        <f>SUM(C132:AI132)</f>
        <v>0</v>
      </c>
    </row>
    <row r="133" spans="1:36" ht="12.75" customHeight="1" x14ac:dyDescent="0.2">
      <c r="A133" s="67"/>
      <c r="B133" s="63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65"/>
    </row>
    <row r="134" spans="1:36" ht="12.75" customHeight="1" x14ac:dyDescent="0.2">
      <c r="A134" s="58">
        <f>+A129+1</f>
        <v>2015</v>
      </c>
      <c r="B134" s="59" t="s">
        <v>21</v>
      </c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0">
        <f>SUM(C134:AI134)</f>
        <v>0</v>
      </c>
    </row>
    <row r="135" spans="1:36" ht="12.75" customHeight="1" x14ac:dyDescent="0.2">
      <c r="A135" s="61">
        <f>+A134+0.1</f>
        <v>2015.1</v>
      </c>
      <c r="B135" s="59" t="s">
        <v>22</v>
      </c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0">
        <f>SUM(C135:AI135)</f>
        <v>0</v>
      </c>
    </row>
    <row r="136" spans="1:36" ht="12.75" customHeight="1" x14ac:dyDescent="0.2">
      <c r="A136" s="61">
        <f>+A135+0.1</f>
        <v>2015.1999999999998</v>
      </c>
      <c r="B136" s="59" t="s">
        <v>23</v>
      </c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0">
        <f>SUM(C136:AI136)</f>
        <v>0</v>
      </c>
    </row>
    <row r="137" spans="1:36" ht="12.75" customHeight="1" x14ac:dyDescent="0.2">
      <c r="A137" s="66">
        <f>+A136+0.1</f>
        <v>2015.2999999999997</v>
      </c>
      <c r="B137" s="54" t="s">
        <v>24</v>
      </c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60">
        <f>SUM(C137:AI137)</f>
        <v>0</v>
      </c>
    </row>
    <row r="138" spans="1:36" ht="12.75" customHeight="1" x14ac:dyDescent="0.2">
      <c r="A138" s="67"/>
      <c r="B138" s="63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65"/>
    </row>
    <row r="139" spans="1:36" ht="12.75" customHeight="1" x14ac:dyDescent="0.2">
      <c r="A139" s="58">
        <f>+A134+1</f>
        <v>2016</v>
      </c>
      <c r="B139" s="59" t="s">
        <v>21</v>
      </c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1"/>
      <c r="AB139" s="1"/>
      <c r="AC139" s="1"/>
      <c r="AD139" s="1"/>
      <c r="AE139" s="1"/>
      <c r="AF139" s="1"/>
      <c r="AG139" s="1"/>
      <c r="AH139" s="1"/>
      <c r="AI139" s="1"/>
      <c r="AJ139" s="60">
        <f>SUM(C139:AI139)</f>
        <v>0</v>
      </c>
    </row>
    <row r="140" spans="1:36" ht="12.75" customHeight="1" x14ac:dyDescent="0.2">
      <c r="A140" s="61">
        <f>+A139+0.1</f>
        <v>2016.1</v>
      </c>
      <c r="B140" s="59" t="s">
        <v>22</v>
      </c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1"/>
      <c r="AB140" s="1"/>
      <c r="AC140" s="1"/>
      <c r="AD140" s="1"/>
      <c r="AE140" s="1"/>
      <c r="AF140" s="1"/>
      <c r="AG140" s="1"/>
      <c r="AH140" s="1"/>
      <c r="AI140" s="1"/>
      <c r="AJ140" s="60">
        <f>SUM(C140:AI140)</f>
        <v>0</v>
      </c>
    </row>
    <row r="141" spans="1:36" ht="12.75" customHeight="1" x14ac:dyDescent="0.2">
      <c r="A141" s="61">
        <f>+A140+0.1</f>
        <v>2016.1999999999998</v>
      </c>
      <c r="B141" s="59" t="s">
        <v>23</v>
      </c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1"/>
      <c r="AB141" s="1"/>
      <c r="AC141" s="1"/>
      <c r="AD141" s="1"/>
      <c r="AE141" s="1"/>
      <c r="AF141" s="1"/>
      <c r="AG141" s="1"/>
      <c r="AH141" s="1"/>
      <c r="AI141" s="1"/>
      <c r="AJ141" s="60">
        <f>SUM(C141:AI141)</f>
        <v>0</v>
      </c>
    </row>
    <row r="142" spans="1:36" ht="12.75" customHeight="1" x14ac:dyDescent="0.2">
      <c r="A142" s="66">
        <f>+A141+0.1</f>
        <v>2016.2999999999997</v>
      </c>
      <c r="B142" s="54" t="s">
        <v>24</v>
      </c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8"/>
      <c r="W142" s="228"/>
      <c r="X142" s="229"/>
      <c r="Y142" s="229"/>
      <c r="Z142" s="229"/>
      <c r="AA142" s="7"/>
      <c r="AB142" s="7"/>
      <c r="AC142" s="7"/>
      <c r="AD142" s="7"/>
      <c r="AE142" s="7"/>
      <c r="AF142" s="7"/>
      <c r="AG142" s="7"/>
      <c r="AH142" s="7"/>
      <c r="AI142" s="7"/>
      <c r="AJ142" s="60">
        <f>SUM(C142:AI142)</f>
        <v>0</v>
      </c>
    </row>
    <row r="143" spans="1:36" ht="12.75" customHeight="1" x14ac:dyDescent="0.2">
      <c r="A143" s="67"/>
      <c r="B143" s="63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65"/>
    </row>
    <row r="144" spans="1:36" ht="12.75" customHeight="1" x14ac:dyDescent="0.2">
      <c r="A144" s="58">
        <f>+A139+1</f>
        <v>2017</v>
      </c>
      <c r="B144" s="59" t="s">
        <v>21</v>
      </c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1"/>
      <c r="AC144" s="1"/>
      <c r="AD144" s="1"/>
      <c r="AE144" s="1"/>
      <c r="AF144" s="1"/>
      <c r="AG144" s="1"/>
      <c r="AH144" s="1"/>
      <c r="AI144" s="1"/>
      <c r="AJ144" s="60">
        <f>SUM(C144:AI144)</f>
        <v>0</v>
      </c>
    </row>
    <row r="145" spans="1:36" ht="12.75" customHeight="1" x14ac:dyDescent="0.2">
      <c r="A145" s="61">
        <f>+A144+0.1</f>
        <v>2017.1</v>
      </c>
      <c r="B145" s="59" t="s">
        <v>22</v>
      </c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1"/>
      <c r="AC145" s="1"/>
      <c r="AD145" s="1"/>
      <c r="AE145" s="1"/>
      <c r="AF145" s="1"/>
      <c r="AG145" s="1"/>
      <c r="AH145" s="1"/>
      <c r="AI145" s="1"/>
      <c r="AJ145" s="60">
        <f>SUM(C145:AI145)</f>
        <v>0</v>
      </c>
    </row>
    <row r="146" spans="1:36" ht="12.75" customHeight="1" x14ac:dyDescent="0.2">
      <c r="A146" s="61">
        <f>+A145+0.1</f>
        <v>2017.1999999999998</v>
      </c>
      <c r="B146" s="59" t="s">
        <v>23</v>
      </c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1"/>
      <c r="AC146" s="1"/>
      <c r="AD146" s="1"/>
      <c r="AE146" s="1"/>
      <c r="AF146" s="1"/>
      <c r="AG146" s="1"/>
      <c r="AH146" s="1"/>
      <c r="AI146" s="1"/>
      <c r="AJ146" s="60">
        <f>SUM(C146:AI146)</f>
        <v>0</v>
      </c>
    </row>
    <row r="147" spans="1:36" ht="12.75" customHeight="1" x14ac:dyDescent="0.2">
      <c r="A147" s="66">
        <f>+A146+0.1</f>
        <v>2017.2999999999997</v>
      </c>
      <c r="B147" s="54" t="s">
        <v>24</v>
      </c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8"/>
      <c r="X147" s="228"/>
      <c r="Y147" s="229"/>
      <c r="Z147" s="229"/>
      <c r="AA147" s="229"/>
      <c r="AB147" s="7"/>
      <c r="AC147" s="7"/>
      <c r="AD147" s="7"/>
      <c r="AE147" s="7"/>
      <c r="AF147" s="7"/>
      <c r="AG147" s="7"/>
      <c r="AH147" s="7"/>
      <c r="AI147" s="7"/>
      <c r="AJ147" s="60">
        <f>SUM(C147:AI147)</f>
        <v>0</v>
      </c>
    </row>
    <row r="148" spans="1:36" ht="12.75" customHeight="1" x14ac:dyDescent="0.2">
      <c r="A148" s="67"/>
      <c r="B148" s="63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68"/>
    </row>
    <row r="149" spans="1:36" ht="12.75" customHeight="1" x14ac:dyDescent="0.2">
      <c r="A149" s="58">
        <f>+A144+1</f>
        <v>2018</v>
      </c>
      <c r="B149" s="59" t="s">
        <v>21</v>
      </c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1"/>
      <c r="AD149" s="1"/>
      <c r="AE149" s="1"/>
      <c r="AF149" s="1"/>
      <c r="AG149" s="1"/>
      <c r="AH149" s="1"/>
      <c r="AI149" s="1"/>
      <c r="AJ149" s="60">
        <f>SUM(C149:AI149)</f>
        <v>0</v>
      </c>
    </row>
    <row r="150" spans="1:36" ht="12.75" customHeight="1" x14ac:dyDescent="0.2">
      <c r="A150" s="61">
        <f>+A149+0.1</f>
        <v>2018.1</v>
      </c>
      <c r="B150" s="59" t="s">
        <v>22</v>
      </c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1"/>
      <c r="AD150" s="1"/>
      <c r="AE150" s="1"/>
      <c r="AF150" s="1"/>
      <c r="AG150" s="1"/>
      <c r="AH150" s="1"/>
      <c r="AI150" s="1"/>
      <c r="AJ150" s="60">
        <f>SUM(C150:AI150)</f>
        <v>0</v>
      </c>
    </row>
    <row r="151" spans="1:36" ht="12.75" customHeight="1" x14ac:dyDescent="0.2">
      <c r="A151" s="61">
        <f>+A150+0.1</f>
        <v>2018.1999999999998</v>
      </c>
      <c r="B151" s="59" t="s">
        <v>23</v>
      </c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1"/>
      <c r="AD151" s="1"/>
      <c r="AE151" s="1"/>
      <c r="AF151" s="1"/>
      <c r="AG151" s="1"/>
      <c r="AH151" s="1"/>
      <c r="AI151" s="1"/>
      <c r="AJ151" s="60">
        <f>SUM(C151:AI151)</f>
        <v>0</v>
      </c>
    </row>
    <row r="152" spans="1:36" ht="12.75" customHeight="1" x14ac:dyDescent="0.2">
      <c r="A152" s="66">
        <f>+A151+0.1</f>
        <v>2018.2999999999997</v>
      </c>
      <c r="B152" s="54" t="s">
        <v>24</v>
      </c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8"/>
      <c r="X152" s="228"/>
      <c r="Y152" s="229"/>
      <c r="Z152" s="229"/>
      <c r="AA152" s="229"/>
      <c r="AB152" s="229"/>
      <c r="AC152" s="7"/>
      <c r="AD152" s="7"/>
      <c r="AE152" s="7"/>
      <c r="AF152" s="7"/>
      <c r="AG152" s="7"/>
      <c r="AH152" s="7"/>
      <c r="AI152" s="7"/>
      <c r="AJ152" s="60">
        <f>SUM(C152:AI152)</f>
        <v>0</v>
      </c>
    </row>
    <row r="153" spans="1:36" ht="12.75" customHeight="1" x14ac:dyDescent="0.2">
      <c r="A153" s="67"/>
      <c r="B153" s="63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69"/>
    </row>
    <row r="154" spans="1:36" ht="12.75" customHeight="1" x14ac:dyDescent="0.2">
      <c r="A154" s="58">
        <f>+A149+1</f>
        <v>2019</v>
      </c>
      <c r="B154" s="59" t="s">
        <v>21</v>
      </c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1"/>
      <c r="AE154" s="1"/>
      <c r="AF154" s="1"/>
      <c r="AG154" s="1"/>
      <c r="AH154" s="1"/>
      <c r="AI154" s="1"/>
      <c r="AJ154" s="60">
        <f>SUM(C154:AI154)</f>
        <v>0</v>
      </c>
    </row>
    <row r="155" spans="1:36" ht="12.75" customHeight="1" x14ac:dyDescent="0.2">
      <c r="A155" s="61">
        <f>+A154+0.1</f>
        <v>2019.1</v>
      </c>
      <c r="B155" s="59" t="s">
        <v>22</v>
      </c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1"/>
      <c r="AE155" s="1"/>
      <c r="AF155" s="1"/>
      <c r="AG155" s="1"/>
      <c r="AH155" s="1"/>
      <c r="AI155" s="1"/>
      <c r="AJ155" s="60">
        <f>SUM(C155:AI155)</f>
        <v>0</v>
      </c>
    </row>
    <row r="156" spans="1:36" ht="12.75" customHeight="1" x14ac:dyDescent="0.2">
      <c r="A156" s="61">
        <f>+A155+0.1</f>
        <v>2019.1999999999998</v>
      </c>
      <c r="B156" s="59" t="s">
        <v>23</v>
      </c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1"/>
      <c r="AE156" s="1"/>
      <c r="AF156" s="1"/>
      <c r="AG156" s="1"/>
      <c r="AH156" s="1"/>
      <c r="AI156" s="1"/>
      <c r="AJ156" s="60">
        <f>SUM(C156:AI156)</f>
        <v>0</v>
      </c>
    </row>
    <row r="157" spans="1:36" ht="12.75" customHeight="1" x14ac:dyDescent="0.2">
      <c r="A157" s="66">
        <f>+A156+0.1</f>
        <v>2019.2999999999997</v>
      </c>
      <c r="B157" s="54" t="s">
        <v>24</v>
      </c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1"/>
      <c r="AE157" s="1"/>
      <c r="AF157" s="1"/>
      <c r="AG157" s="1"/>
      <c r="AH157" s="1"/>
      <c r="AI157" s="1"/>
      <c r="AJ157" s="60">
        <f>SUM(C157:AI157)</f>
        <v>0</v>
      </c>
    </row>
    <row r="158" spans="1:36" ht="12.75" customHeight="1" x14ac:dyDescent="0.2">
      <c r="A158" s="67"/>
      <c r="B158" s="7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71"/>
    </row>
    <row r="159" spans="1:36" ht="12.75" customHeight="1" x14ac:dyDescent="0.2">
      <c r="A159" s="58">
        <f>+A154+1</f>
        <v>2020</v>
      </c>
      <c r="B159" s="59" t="s">
        <v>21</v>
      </c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1"/>
      <c r="AF159" s="1"/>
      <c r="AG159" s="1"/>
      <c r="AH159" s="1"/>
      <c r="AI159" s="1"/>
      <c r="AJ159" s="60">
        <f>SUM(C159:AI159)</f>
        <v>0</v>
      </c>
    </row>
    <row r="160" spans="1:36" ht="12.75" customHeight="1" x14ac:dyDescent="0.2">
      <c r="A160" s="61">
        <f>+A159+0.1</f>
        <v>2020.1</v>
      </c>
      <c r="B160" s="59" t="s">
        <v>22</v>
      </c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1"/>
      <c r="AF160" s="1"/>
      <c r="AG160" s="1"/>
      <c r="AH160" s="1"/>
      <c r="AI160" s="1"/>
      <c r="AJ160" s="60">
        <f>SUM(C160:AI160)</f>
        <v>0</v>
      </c>
    </row>
    <row r="161" spans="1:36" ht="12.75" customHeight="1" x14ac:dyDescent="0.2">
      <c r="A161" s="61">
        <f>+A160+0.1</f>
        <v>2020.1999999999998</v>
      </c>
      <c r="B161" s="59" t="s">
        <v>23</v>
      </c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1"/>
      <c r="AF161" s="1"/>
      <c r="AG161" s="1"/>
      <c r="AH161" s="1"/>
      <c r="AI161" s="1"/>
      <c r="AJ161" s="60">
        <f>SUM(C161:AI161)</f>
        <v>0</v>
      </c>
    </row>
    <row r="162" spans="1:36" ht="12.75" customHeight="1" x14ac:dyDescent="0.2">
      <c r="A162" s="66">
        <f>+A161+0.1</f>
        <v>2020.2999999999997</v>
      </c>
      <c r="B162" s="54" t="s">
        <v>24</v>
      </c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31"/>
      <c r="Y162" s="229"/>
      <c r="Z162" s="229"/>
      <c r="AA162" s="229"/>
      <c r="AB162" s="229"/>
      <c r="AC162" s="229"/>
      <c r="AD162" s="229"/>
      <c r="AE162" s="7"/>
      <c r="AF162" s="7"/>
      <c r="AG162" s="7"/>
      <c r="AH162" s="7"/>
      <c r="AI162" s="7"/>
      <c r="AJ162" s="60">
        <f>SUM(C162:AI162)</f>
        <v>0</v>
      </c>
    </row>
    <row r="163" spans="1:36" ht="12.75" customHeight="1" x14ac:dyDescent="0.2">
      <c r="A163" s="72"/>
      <c r="B163" s="73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3"/>
      <c r="X163" s="232"/>
      <c r="Y163" s="232"/>
      <c r="Z163" s="232"/>
      <c r="AA163" s="232"/>
      <c r="AB163" s="232"/>
      <c r="AC163" s="232"/>
      <c r="AD163" s="226"/>
      <c r="AE163" s="226"/>
      <c r="AF163" s="226"/>
      <c r="AG163" s="226"/>
      <c r="AH163" s="226"/>
      <c r="AI163" s="226"/>
      <c r="AJ163" s="69"/>
    </row>
    <row r="164" spans="1:36" ht="12.75" customHeight="1" x14ac:dyDescent="0.2">
      <c r="A164" s="74">
        <f>+A159+1</f>
        <v>2021</v>
      </c>
      <c r="B164" s="59" t="s">
        <v>21</v>
      </c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1"/>
      <c r="AG164" s="1"/>
      <c r="AH164" s="1"/>
      <c r="AI164" s="1"/>
      <c r="AJ164" s="60">
        <f>SUM(C164:AI164)</f>
        <v>0</v>
      </c>
    </row>
    <row r="165" spans="1:36" ht="12.75" customHeight="1" x14ac:dyDescent="0.2">
      <c r="A165" s="75">
        <f>+A164+0.1</f>
        <v>2021.1</v>
      </c>
      <c r="B165" s="59" t="s">
        <v>22</v>
      </c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1"/>
      <c r="AG165" s="1"/>
      <c r="AH165" s="1"/>
      <c r="AI165" s="1"/>
      <c r="AJ165" s="60">
        <f>SUM(C165:AI165)</f>
        <v>0</v>
      </c>
    </row>
    <row r="166" spans="1:36" ht="12.75" customHeight="1" x14ac:dyDescent="0.2">
      <c r="A166" s="75">
        <f>+A165+0.1</f>
        <v>2021.1999999999998</v>
      </c>
      <c r="B166" s="59" t="s">
        <v>23</v>
      </c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1"/>
      <c r="AG166" s="1"/>
      <c r="AH166" s="1"/>
      <c r="AI166" s="1"/>
      <c r="AJ166" s="60">
        <f>SUM(C166:AI166)</f>
        <v>0</v>
      </c>
    </row>
    <row r="167" spans="1:36" ht="12.75" customHeight="1" x14ac:dyDescent="0.2">
      <c r="A167" s="76">
        <f>+A166+0.1</f>
        <v>2021.2999999999997</v>
      </c>
      <c r="B167" s="54" t="s">
        <v>24</v>
      </c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8"/>
      <c r="X167" s="228"/>
      <c r="Y167" s="229"/>
      <c r="Z167" s="229"/>
      <c r="AA167" s="229"/>
      <c r="AB167" s="229"/>
      <c r="AC167" s="229"/>
      <c r="AD167" s="229"/>
      <c r="AE167" s="229"/>
      <c r="AF167" s="7"/>
      <c r="AG167" s="7"/>
      <c r="AH167" s="7"/>
      <c r="AI167" s="7"/>
      <c r="AJ167" s="60">
        <f>SUM(C167:AI167)</f>
        <v>0</v>
      </c>
    </row>
    <row r="168" spans="1:36" ht="12.75" customHeight="1" x14ac:dyDescent="0.2">
      <c r="A168" s="77"/>
      <c r="B168" s="63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69"/>
    </row>
    <row r="169" spans="1:36" ht="12.75" customHeight="1" x14ac:dyDescent="0.2">
      <c r="A169" s="58">
        <f>+A164+1</f>
        <v>2022</v>
      </c>
      <c r="B169" s="59" t="s">
        <v>21</v>
      </c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1"/>
      <c r="AH169" s="1"/>
      <c r="AI169" s="1"/>
      <c r="AJ169" s="199">
        <f>SUM(C169:AI169)</f>
        <v>0</v>
      </c>
    </row>
    <row r="170" spans="1:36" ht="12.75" customHeight="1" x14ac:dyDescent="0.2">
      <c r="A170" s="61">
        <f>+A169+0.1</f>
        <v>2022.1</v>
      </c>
      <c r="B170" s="59" t="s">
        <v>22</v>
      </c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1"/>
      <c r="AH170" s="1"/>
      <c r="AI170" s="1"/>
      <c r="AJ170" s="199">
        <f>SUM(C170:AI170)</f>
        <v>0</v>
      </c>
    </row>
    <row r="171" spans="1:36" ht="12.75" customHeight="1" x14ac:dyDescent="0.2">
      <c r="A171" s="61">
        <f>+A170+0.1</f>
        <v>2022.1999999999998</v>
      </c>
      <c r="B171" s="59" t="s">
        <v>23</v>
      </c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1"/>
      <c r="AH171" s="1"/>
      <c r="AI171" s="1"/>
      <c r="AJ171" s="199">
        <f>SUM(C171:AI171)</f>
        <v>0</v>
      </c>
    </row>
    <row r="172" spans="1:36" ht="12.75" customHeight="1" x14ac:dyDescent="0.2">
      <c r="A172" s="66">
        <f>+A171+0.1</f>
        <v>2022.2999999999997</v>
      </c>
      <c r="B172" s="59" t="s">
        <v>24</v>
      </c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1"/>
      <c r="AH172" s="1"/>
      <c r="AI172" s="1"/>
      <c r="AJ172" s="199">
        <f>SUM(C172:AI172)</f>
        <v>0</v>
      </c>
    </row>
    <row r="173" spans="1:36" ht="12.75" customHeight="1" x14ac:dyDescent="0.2">
      <c r="A173" s="72"/>
      <c r="B173" s="64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00"/>
    </row>
    <row r="174" spans="1:36" ht="12.75" customHeight="1" x14ac:dyDescent="0.2">
      <c r="A174" s="74">
        <v>2023</v>
      </c>
      <c r="B174" s="59" t="s">
        <v>21</v>
      </c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1"/>
      <c r="AI174" s="1"/>
      <c r="AJ174" s="60">
        <f>SUM(C174:AI174)</f>
        <v>0</v>
      </c>
    </row>
    <row r="175" spans="1:36" ht="12.75" customHeight="1" x14ac:dyDescent="0.2">
      <c r="A175" s="75">
        <f>+A174+0.1</f>
        <v>2023.1</v>
      </c>
      <c r="B175" s="59" t="s">
        <v>22</v>
      </c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1"/>
      <c r="AI175" s="1"/>
      <c r="AJ175" s="60">
        <f>SUM(C175:AI175)</f>
        <v>0</v>
      </c>
    </row>
    <row r="176" spans="1:36" ht="12.75" customHeight="1" x14ac:dyDescent="0.2">
      <c r="A176" s="75">
        <f>+A175+0.1</f>
        <v>2023.1999999999998</v>
      </c>
      <c r="B176" s="59" t="s">
        <v>23</v>
      </c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1"/>
      <c r="AI176" s="1"/>
      <c r="AJ176" s="60">
        <f>SUM(C176:AI176)</f>
        <v>0</v>
      </c>
    </row>
    <row r="177" spans="1:36" ht="12.75" customHeight="1" x14ac:dyDescent="0.2">
      <c r="A177" s="76">
        <f>+A176+0.1</f>
        <v>2023.2999999999997</v>
      </c>
      <c r="B177" s="54" t="s">
        <v>24</v>
      </c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31"/>
      <c r="Y177" s="229"/>
      <c r="Z177" s="229"/>
      <c r="AA177" s="229"/>
      <c r="AB177" s="229"/>
      <c r="AC177" s="229"/>
      <c r="AD177" s="229"/>
      <c r="AE177" s="229"/>
      <c r="AF177" s="229"/>
      <c r="AG177" s="229"/>
      <c r="AH177" s="7"/>
      <c r="AI177" s="7"/>
      <c r="AJ177" s="60">
        <f>SUM(C177:AI177)</f>
        <v>0</v>
      </c>
    </row>
    <row r="178" spans="1:36" ht="12.75" customHeight="1" x14ac:dyDescent="0.2">
      <c r="A178" s="72"/>
      <c r="B178" s="73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3"/>
      <c r="X178" s="232"/>
      <c r="Y178" s="232"/>
      <c r="Z178" s="232"/>
      <c r="AA178" s="232"/>
      <c r="AB178" s="232"/>
      <c r="AC178" s="232"/>
      <c r="AD178" s="232"/>
      <c r="AE178" s="226"/>
      <c r="AF178" s="226"/>
      <c r="AG178" s="226"/>
      <c r="AH178" s="226"/>
      <c r="AI178" s="226"/>
      <c r="AJ178" s="69"/>
    </row>
    <row r="179" spans="1:36" ht="12.75" customHeight="1" x14ac:dyDescent="0.2">
      <c r="A179" s="74">
        <v>2024</v>
      </c>
      <c r="B179" s="59" t="s">
        <v>21</v>
      </c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1"/>
      <c r="AJ179" s="60">
        <f>SUM(C179:AI179)</f>
        <v>0</v>
      </c>
    </row>
    <row r="180" spans="1:36" ht="12.75" customHeight="1" x14ac:dyDescent="0.2">
      <c r="A180" s="75">
        <f>+A179+0.1</f>
        <v>2024.1</v>
      </c>
      <c r="B180" s="59" t="s">
        <v>22</v>
      </c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1"/>
      <c r="AJ180" s="60">
        <f>SUM(C180:AI180)</f>
        <v>0</v>
      </c>
    </row>
    <row r="181" spans="1:36" ht="12.75" customHeight="1" x14ac:dyDescent="0.2">
      <c r="A181" s="75">
        <f>+A180+0.1</f>
        <v>2024.1999999999998</v>
      </c>
      <c r="B181" s="59" t="s">
        <v>23</v>
      </c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1"/>
      <c r="AJ181" s="60">
        <f>SUM(C181:AI181)</f>
        <v>0</v>
      </c>
    </row>
    <row r="182" spans="1:36" ht="12.75" customHeight="1" x14ac:dyDescent="0.2">
      <c r="A182" s="76">
        <f>+A181+0.1</f>
        <v>2024.2999999999997</v>
      </c>
      <c r="B182" s="54" t="s">
        <v>24</v>
      </c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31"/>
      <c r="Y182" s="229"/>
      <c r="Z182" s="229"/>
      <c r="AA182" s="229"/>
      <c r="AB182" s="229"/>
      <c r="AC182" s="229"/>
      <c r="AD182" s="229"/>
      <c r="AE182" s="229"/>
      <c r="AF182" s="229"/>
      <c r="AG182" s="229"/>
      <c r="AH182" s="229"/>
      <c r="AI182" s="7"/>
      <c r="AJ182" s="60">
        <f>SUM(C182:AI182)</f>
        <v>0</v>
      </c>
    </row>
    <row r="183" spans="1:36" ht="12.75" customHeight="1" x14ac:dyDescent="0.2">
      <c r="A183" s="72"/>
      <c r="B183" s="73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3"/>
      <c r="X183" s="232"/>
      <c r="Y183" s="232"/>
      <c r="Z183" s="232"/>
      <c r="AA183" s="232"/>
      <c r="AB183" s="232"/>
      <c r="AC183" s="232"/>
      <c r="AD183" s="232"/>
      <c r="AE183" s="226"/>
      <c r="AF183" s="226"/>
      <c r="AG183" s="226"/>
      <c r="AH183" s="226"/>
      <c r="AI183" s="226"/>
      <c r="AJ183" s="69"/>
    </row>
    <row r="184" spans="1:36" s="24" customFormat="1" ht="12.75" customHeight="1" x14ac:dyDescent="0.2">
      <c r="A184" s="58" t="s">
        <v>20</v>
      </c>
      <c r="B184" s="59" t="s">
        <v>21</v>
      </c>
      <c r="C184" s="78">
        <f t="shared" ref="C184:AF184" si="5">SUMIF($B$19:$B$183,$B19,C$19:C$183)</f>
        <v>0</v>
      </c>
      <c r="D184" s="78">
        <f t="shared" si="5"/>
        <v>0</v>
      </c>
      <c r="E184" s="78">
        <f t="shared" si="5"/>
        <v>0</v>
      </c>
      <c r="F184" s="78">
        <f t="shared" si="5"/>
        <v>0</v>
      </c>
      <c r="G184" s="78">
        <f t="shared" si="5"/>
        <v>0</v>
      </c>
      <c r="H184" s="78">
        <f t="shared" si="5"/>
        <v>0</v>
      </c>
      <c r="I184" s="78">
        <f t="shared" si="5"/>
        <v>0</v>
      </c>
      <c r="J184" s="78">
        <f t="shared" si="5"/>
        <v>0</v>
      </c>
      <c r="K184" s="78">
        <f t="shared" si="5"/>
        <v>0</v>
      </c>
      <c r="L184" s="78">
        <f t="shared" si="5"/>
        <v>0</v>
      </c>
      <c r="M184" s="78">
        <f t="shared" si="5"/>
        <v>0</v>
      </c>
      <c r="N184" s="78">
        <f t="shared" si="5"/>
        <v>0</v>
      </c>
      <c r="O184" s="78">
        <f t="shared" si="5"/>
        <v>0</v>
      </c>
      <c r="P184" s="78">
        <f t="shared" si="5"/>
        <v>0</v>
      </c>
      <c r="Q184" s="78">
        <f t="shared" si="5"/>
        <v>0</v>
      </c>
      <c r="R184" s="78">
        <f t="shared" si="5"/>
        <v>0</v>
      </c>
      <c r="S184" s="78">
        <f t="shared" si="5"/>
        <v>0</v>
      </c>
      <c r="T184" s="78">
        <f t="shared" si="5"/>
        <v>0</v>
      </c>
      <c r="U184" s="78">
        <f t="shared" si="5"/>
        <v>0</v>
      </c>
      <c r="V184" s="78">
        <f t="shared" si="5"/>
        <v>0</v>
      </c>
      <c r="W184" s="78">
        <f t="shared" si="5"/>
        <v>0</v>
      </c>
      <c r="X184" s="78">
        <f t="shared" si="5"/>
        <v>0</v>
      </c>
      <c r="Y184" s="78">
        <f t="shared" si="5"/>
        <v>0</v>
      </c>
      <c r="Z184" s="78">
        <f t="shared" si="5"/>
        <v>0</v>
      </c>
      <c r="AA184" s="78">
        <f t="shared" si="5"/>
        <v>0</v>
      </c>
      <c r="AB184" s="78">
        <f t="shared" si="5"/>
        <v>0</v>
      </c>
      <c r="AC184" s="78">
        <f t="shared" ref="AC184:AD184" si="6">SUMIF($B$19:$B$183,$B19,AC$19:AC$183)</f>
        <v>0</v>
      </c>
      <c r="AD184" s="78">
        <f t="shared" si="6"/>
        <v>0</v>
      </c>
      <c r="AE184" s="78">
        <f t="shared" si="5"/>
        <v>0</v>
      </c>
      <c r="AF184" s="78">
        <f t="shared" si="5"/>
        <v>0</v>
      </c>
      <c r="AG184" s="78">
        <f t="shared" ref="AG184" si="7">SUMIF($B$19:$B$183,$B19,AG$19:AG$183)</f>
        <v>0</v>
      </c>
      <c r="AH184" s="78">
        <f>SUMIF(B19:B183, B19, AH19:AH183)</f>
        <v>0</v>
      </c>
      <c r="AI184" s="78">
        <f>SUMIF(B19:B183, B19, AI19:AI183)</f>
        <v>0</v>
      </c>
      <c r="AJ184" s="60">
        <f>SUM(C184:AI184)</f>
        <v>0</v>
      </c>
    </row>
    <row r="185" spans="1:36" s="24" customFormat="1" ht="12.75" customHeight="1" x14ac:dyDescent="0.2">
      <c r="A185" s="58" t="s">
        <v>25</v>
      </c>
      <c r="B185" s="59" t="s">
        <v>22</v>
      </c>
      <c r="C185" s="78">
        <f t="shared" ref="C185:AF185" si="8">SUMIF($B$19:$B$183,$B20,C$19:C$183)</f>
        <v>0</v>
      </c>
      <c r="D185" s="78">
        <f t="shared" si="8"/>
        <v>0</v>
      </c>
      <c r="E185" s="78">
        <f t="shared" si="8"/>
        <v>0</v>
      </c>
      <c r="F185" s="78">
        <f t="shared" si="8"/>
        <v>0</v>
      </c>
      <c r="G185" s="78">
        <f t="shared" si="8"/>
        <v>0</v>
      </c>
      <c r="H185" s="78">
        <f t="shared" si="8"/>
        <v>0</v>
      </c>
      <c r="I185" s="78">
        <f t="shared" si="8"/>
        <v>0</v>
      </c>
      <c r="J185" s="78">
        <f t="shared" si="8"/>
        <v>0</v>
      </c>
      <c r="K185" s="78">
        <f t="shared" si="8"/>
        <v>0</v>
      </c>
      <c r="L185" s="78">
        <f t="shared" si="8"/>
        <v>0</v>
      </c>
      <c r="M185" s="78">
        <f t="shared" si="8"/>
        <v>0</v>
      </c>
      <c r="N185" s="78">
        <f t="shared" si="8"/>
        <v>0</v>
      </c>
      <c r="O185" s="78">
        <f t="shared" si="8"/>
        <v>0</v>
      </c>
      <c r="P185" s="78">
        <f t="shared" si="8"/>
        <v>0</v>
      </c>
      <c r="Q185" s="78">
        <f t="shared" si="8"/>
        <v>0</v>
      </c>
      <c r="R185" s="78">
        <f t="shared" si="8"/>
        <v>0</v>
      </c>
      <c r="S185" s="78">
        <f t="shared" si="8"/>
        <v>0</v>
      </c>
      <c r="T185" s="78">
        <f t="shared" si="8"/>
        <v>0</v>
      </c>
      <c r="U185" s="78">
        <f t="shared" si="8"/>
        <v>0</v>
      </c>
      <c r="V185" s="78">
        <f t="shared" si="8"/>
        <v>0</v>
      </c>
      <c r="W185" s="78">
        <f t="shared" si="8"/>
        <v>0</v>
      </c>
      <c r="X185" s="78">
        <f t="shared" si="8"/>
        <v>0</v>
      </c>
      <c r="Y185" s="78">
        <f t="shared" si="8"/>
        <v>0</v>
      </c>
      <c r="Z185" s="78">
        <f t="shared" si="8"/>
        <v>0</v>
      </c>
      <c r="AA185" s="78">
        <f t="shared" si="8"/>
        <v>0</v>
      </c>
      <c r="AB185" s="78">
        <f t="shared" si="8"/>
        <v>0</v>
      </c>
      <c r="AC185" s="78">
        <f t="shared" ref="AC185:AD185" si="9">SUMIF($B$19:$B$183,$B20,AC$19:AC$183)</f>
        <v>0</v>
      </c>
      <c r="AD185" s="78">
        <f t="shared" si="9"/>
        <v>0</v>
      </c>
      <c r="AE185" s="78">
        <f t="shared" si="8"/>
        <v>0</v>
      </c>
      <c r="AF185" s="78">
        <f t="shared" si="8"/>
        <v>0</v>
      </c>
      <c r="AG185" s="78">
        <f t="shared" ref="AG185" si="10">SUMIF($B$19:$B$183,$B20,AG$19:AG$183)</f>
        <v>0</v>
      </c>
      <c r="AH185" s="78">
        <f>SUMIF(B19:B183, B20, AH19:AH183)</f>
        <v>0</v>
      </c>
      <c r="AI185" s="78">
        <f>SUMIF(B19:B183, B20, AI19:AI183)</f>
        <v>0</v>
      </c>
      <c r="AJ185" s="60">
        <f>SUM(C185:AI185)</f>
        <v>0</v>
      </c>
    </row>
    <row r="186" spans="1:36" s="24" customFormat="1" ht="12.75" customHeight="1" x14ac:dyDescent="0.2">
      <c r="A186" s="58" t="s">
        <v>26</v>
      </c>
      <c r="B186" s="59" t="s">
        <v>23</v>
      </c>
      <c r="C186" s="78">
        <f t="shared" ref="C186:AF186" si="11">SUMIF($B$19:$B$183,$B21,C$19:C$183)</f>
        <v>0</v>
      </c>
      <c r="D186" s="78">
        <f t="shared" si="11"/>
        <v>0</v>
      </c>
      <c r="E186" s="78">
        <f t="shared" si="11"/>
        <v>0</v>
      </c>
      <c r="F186" s="78">
        <f t="shared" si="11"/>
        <v>0</v>
      </c>
      <c r="G186" s="78">
        <f t="shared" si="11"/>
        <v>0</v>
      </c>
      <c r="H186" s="78">
        <f t="shared" si="11"/>
        <v>0</v>
      </c>
      <c r="I186" s="78">
        <f t="shared" si="11"/>
        <v>0</v>
      </c>
      <c r="J186" s="78">
        <f t="shared" si="11"/>
        <v>0</v>
      </c>
      <c r="K186" s="78">
        <f t="shared" si="11"/>
        <v>0</v>
      </c>
      <c r="L186" s="78">
        <f t="shared" si="11"/>
        <v>0</v>
      </c>
      <c r="M186" s="78">
        <f t="shared" si="11"/>
        <v>0</v>
      </c>
      <c r="N186" s="78">
        <f t="shared" si="11"/>
        <v>0</v>
      </c>
      <c r="O186" s="78">
        <f t="shared" si="11"/>
        <v>0</v>
      </c>
      <c r="P186" s="78">
        <f t="shared" si="11"/>
        <v>0</v>
      </c>
      <c r="Q186" s="78">
        <f t="shared" si="11"/>
        <v>0</v>
      </c>
      <c r="R186" s="78">
        <f t="shared" si="11"/>
        <v>0</v>
      </c>
      <c r="S186" s="78">
        <f t="shared" si="11"/>
        <v>0</v>
      </c>
      <c r="T186" s="78">
        <f t="shared" si="11"/>
        <v>0</v>
      </c>
      <c r="U186" s="78">
        <f t="shared" si="11"/>
        <v>0</v>
      </c>
      <c r="V186" s="78">
        <f t="shared" si="11"/>
        <v>0</v>
      </c>
      <c r="W186" s="78">
        <f t="shared" si="11"/>
        <v>0</v>
      </c>
      <c r="X186" s="78">
        <f t="shared" si="11"/>
        <v>0</v>
      </c>
      <c r="Y186" s="78">
        <f t="shared" si="11"/>
        <v>0</v>
      </c>
      <c r="Z186" s="78">
        <f t="shared" si="11"/>
        <v>0</v>
      </c>
      <c r="AA186" s="78">
        <f t="shared" si="11"/>
        <v>0</v>
      </c>
      <c r="AB186" s="78">
        <f t="shared" si="11"/>
        <v>0</v>
      </c>
      <c r="AC186" s="78">
        <f t="shared" ref="AC186:AD186" si="12">SUMIF($B$19:$B$183,$B21,AC$19:AC$183)</f>
        <v>0</v>
      </c>
      <c r="AD186" s="78">
        <f t="shared" si="12"/>
        <v>0</v>
      </c>
      <c r="AE186" s="78">
        <f t="shared" si="11"/>
        <v>0</v>
      </c>
      <c r="AF186" s="78">
        <f t="shared" si="11"/>
        <v>0</v>
      </c>
      <c r="AG186" s="78">
        <f t="shared" ref="AG186" si="13">SUMIF($B$19:$B$183,$B21,AG$19:AG$183)</f>
        <v>0</v>
      </c>
      <c r="AH186" s="78">
        <f>SUMIF(B19:B183, B21, AH19:AH183)</f>
        <v>0</v>
      </c>
      <c r="AI186" s="78">
        <f>SUMIF(B19:B183, B21, AI19:AI183)</f>
        <v>0</v>
      </c>
      <c r="AJ186" s="60">
        <f>SUM(C186:AI186)</f>
        <v>0</v>
      </c>
    </row>
    <row r="187" spans="1:36" s="24" customFormat="1" ht="12.75" customHeight="1" x14ac:dyDescent="0.2">
      <c r="A187" s="58" t="s">
        <v>27</v>
      </c>
      <c r="B187" s="59" t="s">
        <v>24</v>
      </c>
      <c r="C187" s="78">
        <f t="shared" ref="C187:AF187" si="14">SUMIF($B$19:$B$183,$B22,C$19:C$183)</f>
        <v>0</v>
      </c>
      <c r="D187" s="78">
        <f t="shared" si="14"/>
        <v>0</v>
      </c>
      <c r="E187" s="78">
        <f t="shared" si="14"/>
        <v>0</v>
      </c>
      <c r="F187" s="78">
        <f t="shared" si="14"/>
        <v>0</v>
      </c>
      <c r="G187" s="78">
        <f t="shared" si="14"/>
        <v>0</v>
      </c>
      <c r="H187" s="78">
        <f t="shared" si="14"/>
        <v>0</v>
      </c>
      <c r="I187" s="78">
        <f t="shared" si="14"/>
        <v>0</v>
      </c>
      <c r="J187" s="78">
        <f t="shared" si="14"/>
        <v>0</v>
      </c>
      <c r="K187" s="78">
        <f t="shared" si="14"/>
        <v>0</v>
      </c>
      <c r="L187" s="78">
        <f t="shared" si="14"/>
        <v>0</v>
      </c>
      <c r="M187" s="78">
        <f t="shared" si="14"/>
        <v>0</v>
      </c>
      <c r="N187" s="78">
        <f t="shared" si="14"/>
        <v>0</v>
      </c>
      <c r="O187" s="78">
        <f t="shared" si="14"/>
        <v>0</v>
      </c>
      <c r="P187" s="78">
        <f t="shared" si="14"/>
        <v>0</v>
      </c>
      <c r="Q187" s="78">
        <f t="shared" si="14"/>
        <v>0</v>
      </c>
      <c r="R187" s="78">
        <f t="shared" si="14"/>
        <v>0</v>
      </c>
      <c r="S187" s="78">
        <f t="shared" si="14"/>
        <v>0</v>
      </c>
      <c r="T187" s="78">
        <f t="shared" si="14"/>
        <v>0</v>
      </c>
      <c r="U187" s="78">
        <f t="shared" si="14"/>
        <v>0</v>
      </c>
      <c r="V187" s="78">
        <f t="shared" si="14"/>
        <v>0</v>
      </c>
      <c r="W187" s="78">
        <f t="shared" si="14"/>
        <v>0</v>
      </c>
      <c r="X187" s="78">
        <f t="shared" si="14"/>
        <v>0</v>
      </c>
      <c r="Y187" s="78">
        <f t="shared" si="14"/>
        <v>0</v>
      </c>
      <c r="Z187" s="78">
        <f t="shared" si="14"/>
        <v>0</v>
      </c>
      <c r="AA187" s="78">
        <f t="shared" si="14"/>
        <v>0</v>
      </c>
      <c r="AB187" s="78">
        <f t="shared" si="14"/>
        <v>0</v>
      </c>
      <c r="AC187" s="78">
        <f t="shared" ref="AC187:AD187" si="15">SUMIF($B$19:$B$183,$B22,AC$19:AC$183)</f>
        <v>0</v>
      </c>
      <c r="AD187" s="78">
        <f t="shared" si="15"/>
        <v>0</v>
      </c>
      <c r="AE187" s="78">
        <f t="shared" si="14"/>
        <v>0</v>
      </c>
      <c r="AF187" s="78">
        <f t="shared" si="14"/>
        <v>0</v>
      </c>
      <c r="AG187" s="78">
        <f t="shared" ref="AG187" si="16">SUMIF($B$19:$B$183,$B22,AG$19:AG$183)</f>
        <v>0</v>
      </c>
      <c r="AH187" s="78">
        <f>SUMIF(B19:B183, B22, AH19:AH183)</f>
        <v>0</v>
      </c>
      <c r="AI187" s="78">
        <f>SUMIF(B19:B183, B22, AI19:AI183)</f>
        <v>0</v>
      </c>
      <c r="AJ187" s="60">
        <f>SUM(C187:AI187)</f>
        <v>0</v>
      </c>
    </row>
    <row r="188" spans="1:36" s="24" customFormat="1" ht="12.75" customHeight="1" x14ac:dyDescent="0.2">
      <c r="A188" s="62"/>
      <c r="B188" s="63"/>
      <c r="C188" s="63"/>
      <c r="D188" s="63"/>
      <c r="E188" s="63"/>
      <c r="F188" s="63"/>
      <c r="G188" s="63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80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65"/>
    </row>
    <row r="189" spans="1:36" s="24" customFormat="1" ht="12.75" customHeight="1" x14ac:dyDescent="0.2">
      <c r="A189" s="58" t="s">
        <v>28</v>
      </c>
      <c r="B189" s="59" t="s">
        <v>21</v>
      </c>
      <c r="C189" s="59">
        <f t="shared" ref="C189:AF192" si="17">C184-C179</f>
        <v>0</v>
      </c>
      <c r="D189" s="59">
        <f t="shared" si="17"/>
        <v>0</v>
      </c>
      <c r="E189" s="59">
        <f t="shared" si="17"/>
        <v>0</v>
      </c>
      <c r="F189" s="59">
        <f t="shared" si="17"/>
        <v>0</v>
      </c>
      <c r="G189" s="59">
        <f t="shared" si="17"/>
        <v>0</v>
      </c>
      <c r="H189" s="78">
        <f t="shared" si="17"/>
        <v>0</v>
      </c>
      <c r="I189" s="78">
        <f t="shared" si="17"/>
        <v>0</v>
      </c>
      <c r="J189" s="78">
        <f t="shared" si="17"/>
        <v>0</v>
      </c>
      <c r="K189" s="78">
        <f t="shared" si="17"/>
        <v>0</v>
      </c>
      <c r="L189" s="78">
        <f t="shared" si="17"/>
        <v>0</v>
      </c>
      <c r="M189" s="78">
        <f t="shared" si="17"/>
        <v>0</v>
      </c>
      <c r="N189" s="78">
        <f t="shared" si="17"/>
        <v>0</v>
      </c>
      <c r="O189" s="78">
        <f t="shared" si="17"/>
        <v>0</v>
      </c>
      <c r="P189" s="78">
        <f t="shared" si="17"/>
        <v>0</v>
      </c>
      <c r="Q189" s="78">
        <f t="shared" si="17"/>
        <v>0</v>
      </c>
      <c r="R189" s="78">
        <f t="shared" si="17"/>
        <v>0</v>
      </c>
      <c r="S189" s="78">
        <f t="shared" si="17"/>
        <v>0</v>
      </c>
      <c r="T189" s="78">
        <f t="shared" si="17"/>
        <v>0</v>
      </c>
      <c r="U189" s="78">
        <f t="shared" si="17"/>
        <v>0</v>
      </c>
      <c r="V189" s="78">
        <f t="shared" si="17"/>
        <v>0</v>
      </c>
      <c r="W189" s="78">
        <f t="shared" si="17"/>
        <v>0</v>
      </c>
      <c r="X189" s="78">
        <f t="shared" si="17"/>
        <v>0</v>
      </c>
      <c r="Y189" s="78">
        <f t="shared" si="17"/>
        <v>0</v>
      </c>
      <c r="Z189" s="78">
        <f t="shared" si="17"/>
        <v>0</v>
      </c>
      <c r="AA189" s="78">
        <f t="shared" si="17"/>
        <v>0</v>
      </c>
      <c r="AB189" s="78">
        <f t="shared" si="17"/>
        <v>0</v>
      </c>
      <c r="AC189" s="78">
        <f t="shared" ref="AC189:AD189" si="18">AC184-AC179</f>
        <v>0</v>
      </c>
      <c r="AD189" s="78">
        <f t="shared" si="18"/>
        <v>0</v>
      </c>
      <c r="AE189" s="78">
        <f t="shared" si="17"/>
        <v>0</v>
      </c>
      <c r="AF189" s="78">
        <f t="shared" si="17"/>
        <v>0</v>
      </c>
      <c r="AG189" s="78">
        <f t="shared" ref="AG189" si="19">AG184-AG179</f>
        <v>0</v>
      </c>
      <c r="AH189" s="78">
        <f t="shared" ref="AH189:AI192" si="20">AH184-AH179</f>
        <v>0</v>
      </c>
      <c r="AI189" s="78">
        <f t="shared" si="20"/>
        <v>0</v>
      </c>
      <c r="AJ189" s="60">
        <f>SUM(C189:AI189)</f>
        <v>0</v>
      </c>
    </row>
    <row r="190" spans="1:36" s="24" customFormat="1" ht="12.75" customHeight="1" x14ac:dyDescent="0.2">
      <c r="A190" s="81" t="s">
        <v>29</v>
      </c>
      <c r="B190" s="59" t="s">
        <v>22</v>
      </c>
      <c r="C190" s="59">
        <f t="shared" si="17"/>
        <v>0</v>
      </c>
      <c r="D190" s="59">
        <f t="shared" si="17"/>
        <v>0</v>
      </c>
      <c r="E190" s="59">
        <f t="shared" si="17"/>
        <v>0</v>
      </c>
      <c r="F190" s="59">
        <f t="shared" si="17"/>
        <v>0</v>
      </c>
      <c r="G190" s="59">
        <f t="shared" si="17"/>
        <v>0</v>
      </c>
      <c r="H190" s="78">
        <f t="shared" si="17"/>
        <v>0</v>
      </c>
      <c r="I190" s="78">
        <f t="shared" si="17"/>
        <v>0</v>
      </c>
      <c r="J190" s="78">
        <f t="shared" si="17"/>
        <v>0</v>
      </c>
      <c r="K190" s="78">
        <f t="shared" si="17"/>
        <v>0</v>
      </c>
      <c r="L190" s="78">
        <f t="shared" si="17"/>
        <v>0</v>
      </c>
      <c r="M190" s="78">
        <f t="shared" si="17"/>
        <v>0</v>
      </c>
      <c r="N190" s="78">
        <f t="shared" si="17"/>
        <v>0</v>
      </c>
      <c r="O190" s="78">
        <f t="shared" si="17"/>
        <v>0</v>
      </c>
      <c r="P190" s="78">
        <f t="shared" si="17"/>
        <v>0</v>
      </c>
      <c r="Q190" s="78">
        <f t="shared" si="17"/>
        <v>0</v>
      </c>
      <c r="R190" s="78">
        <f t="shared" si="17"/>
        <v>0</v>
      </c>
      <c r="S190" s="78">
        <f t="shared" si="17"/>
        <v>0</v>
      </c>
      <c r="T190" s="78">
        <f t="shared" si="17"/>
        <v>0</v>
      </c>
      <c r="U190" s="78">
        <f t="shared" si="17"/>
        <v>0</v>
      </c>
      <c r="V190" s="78">
        <f t="shared" si="17"/>
        <v>0</v>
      </c>
      <c r="W190" s="78">
        <f t="shared" si="17"/>
        <v>0</v>
      </c>
      <c r="X190" s="78">
        <f t="shared" si="17"/>
        <v>0</v>
      </c>
      <c r="Y190" s="78">
        <f t="shared" si="17"/>
        <v>0</v>
      </c>
      <c r="Z190" s="78">
        <f t="shared" si="17"/>
        <v>0</v>
      </c>
      <c r="AA190" s="78">
        <f t="shared" si="17"/>
        <v>0</v>
      </c>
      <c r="AB190" s="78">
        <f t="shared" si="17"/>
        <v>0</v>
      </c>
      <c r="AC190" s="78">
        <f t="shared" ref="AC190:AD190" si="21">AC185-AC180</f>
        <v>0</v>
      </c>
      <c r="AD190" s="78">
        <f t="shared" si="21"/>
        <v>0</v>
      </c>
      <c r="AE190" s="78">
        <f t="shared" si="17"/>
        <v>0</v>
      </c>
      <c r="AF190" s="78">
        <f t="shared" si="17"/>
        <v>0</v>
      </c>
      <c r="AG190" s="78">
        <f t="shared" ref="AG190" si="22">AG185-AG180</f>
        <v>0</v>
      </c>
      <c r="AH190" s="78">
        <f t="shared" si="20"/>
        <v>0</v>
      </c>
      <c r="AI190" s="78">
        <f t="shared" si="20"/>
        <v>0</v>
      </c>
      <c r="AJ190" s="60">
        <f>SUM(C190:AI190)</f>
        <v>0</v>
      </c>
    </row>
    <row r="191" spans="1:36" s="24" customFormat="1" ht="12.75" customHeight="1" x14ac:dyDescent="0.2">
      <c r="A191" s="58" t="s">
        <v>30</v>
      </c>
      <c r="B191" s="59" t="s">
        <v>23</v>
      </c>
      <c r="C191" s="59">
        <f t="shared" si="17"/>
        <v>0</v>
      </c>
      <c r="D191" s="59">
        <f t="shared" si="17"/>
        <v>0</v>
      </c>
      <c r="E191" s="59">
        <f t="shared" si="17"/>
        <v>0</v>
      </c>
      <c r="F191" s="59">
        <f t="shared" si="17"/>
        <v>0</v>
      </c>
      <c r="G191" s="59">
        <f t="shared" si="17"/>
        <v>0</v>
      </c>
      <c r="H191" s="78">
        <f t="shared" si="17"/>
        <v>0</v>
      </c>
      <c r="I191" s="78">
        <f t="shared" si="17"/>
        <v>0</v>
      </c>
      <c r="J191" s="78">
        <f t="shared" si="17"/>
        <v>0</v>
      </c>
      <c r="K191" s="78">
        <f t="shared" si="17"/>
        <v>0</v>
      </c>
      <c r="L191" s="78">
        <f t="shared" si="17"/>
        <v>0</v>
      </c>
      <c r="M191" s="78">
        <f t="shared" si="17"/>
        <v>0</v>
      </c>
      <c r="N191" s="78">
        <f t="shared" si="17"/>
        <v>0</v>
      </c>
      <c r="O191" s="78">
        <f t="shared" si="17"/>
        <v>0</v>
      </c>
      <c r="P191" s="78">
        <f t="shared" si="17"/>
        <v>0</v>
      </c>
      <c r="Q191" s="78">
        <f t="shared" si="17"/>
        <v>0</v>
      </c>
      <c r="R191" s="78">
        <f t="shared" si="17"/>
        <v>0</v>
      </c>
      <c r="S191" s="78">
        <f t="shared" si="17"/>
        <v>0</v>
      </c>
      <c r="T191" s="78">
        <f t="shared" si="17"/>
        <v>0</v>
      </c>
      <c r="U191" s="78">
        <f t="shared" si="17"/>
        <v>0</v>
      </c>
      <c r="V191" s="78">
        <f t="shared" si="17"/>
        <v>0</v>
      </c>
      <c r="W191" s="78">
        <f t="shared" si="17"/>
        <v>0</v>
      </c>
      <c r="X191" s="78">
        <f t="shared" si="17"/>
        <v>0</v>
      </c>
      <c r="Y191" s="78">
        <f t="shared" si="17"/>
        <v>0</v>
      </c>
      <c r="Z191" s="78">
        <f t="shared" si="17"/>
        <v>0</v>
      </c>
      <c r="AA191" s="78">
        <f t="shared" si="17"/>
        <v>0</v>
      </c>
      <c r="AB191" s="78">
        <f t="shared" si="17"/>
        <v>0</v>
      </c>
      <c r="AC191" s="78">
        <f t="shared" ref="AC191:AD191" si="23">AC186-AC181</f>
        <v>0</v>
      </c>
      <c r="AD191" s="78">
        <f t="shared" si="23"/>
        <v>0</v>
      </c>
      <c r="AE191" s="78">
        <f t="shared" si="17"/>
        <v>0</v>
      </c>
      <c r="AF191" s="78">
        <f t="shared" si="17"/>
        <v>0</v>
      </c>
      <c r="AG191" s="78">
        <f t="shared" ref="AG191" si="24">AG186-AG181</f>
        <v>0</v>
      </c>
      <c r="AH191" s="78">
        <f t="shared" si="20"/>
        <v>0</v>
      </c>
      <c r="AI191" s="78">
        <f t="shared" si="20"/>
        <v>0</v>
      </c>
      <c r="AJ191" s="60">
        <f>SUM(C191:AI191)</f>
        <v>0</v>
      </c>
    </row>
    <row r="192" spans="1:36" s="24" customFormat="1" ht="12.75" customHeight="1" x14ac:dyDescent="0.2">
      <c r="A192" s="82" t="s">
        <v>31</v>
      </c>
      <c r="B192" s="83" t="s">
        <v>24</v>
      </c>
      <c r="C192" s="83">
        <f t="shared" si="17"/>
        <v>0</v>
      </c>
      <c r="D192" s="83">
        <f t="shared" si="17"/>
        <v>0</v>
      </c>
      <c r="E192" s="83">
        <f t="shared" si="17"/>
        <v>0</v>
      </c>
      <c r="F192" s="83">
        <f t="shared" si="17"/>
        <v>0</v>
      </c>
      <c r="G192" s="83">
        <f t="shared" si="17"/>
        <v>0</v>
      </c>
      <c r="H192" s="84">
        <f t="shared" si="17"/>
        <v>0</v>
      </c>
      <c r="I192" s="84">
        <f t="shared" si="17"/>
        <v>0</v>
      </c>
      <c r="J192" s="84">
        <f t="shared" si="17"/>
        <v>0</v>
      </c>
      <c r="K192" s="84">
        <f t="shared" si="17"/>
        <v>0</v>
      </c>
      <c r="L192" s="84">
        <f t="shared" si="17"/>
        <v>0</v>
      </c>
      <c r="M192" s="84">
        <f t="shared" si="17"/>
        <v>0</v>
      </c>
      <c r="N192" s="84">
        <f t="shared" si="17"/>
        <v>0</v>
      </c>
      <c r="O192" s="84">
        <f t="shared" si="17"/>
        <v>0</v>
      </c>
      <c r="P192" s="84">
        <f t="shared" si="17"/>
        <v>0</v>
      </c>
      <c r="Q192" s="84">
        <f t="shared" si="17"/>
        <v>0</v>
      </c>
      <c r="R192" s="84">
        <f t="shared" si="17"/>
        <v>0</v>
      </c>
      <c r="S192" s="84">
        <f t="shared" si="17"/>
        <v>0</v>
      </c>
      <c r="T192" s="84">
        <f t="shared" si="17"/>
        <v>0</v>
      </c>
      <c r="U192" s="84">
        <f t="shared" si="17"/>
        <v>0</v>
      </c>
      <c r="V192" s="84">
        <f t="shared" si="17"/>
        <v>0</v>
      </c>
      <c r="W192" s="84">
        <f t="shared" si="17"/>
        <v>0</v>
      </c>
      <c r="X192" s="84">
        <f t="shared" si="17"/>
        <v>0</v>
      </c>
      <c r="Y192" s="84">
        <f t="shared" si="17"/>
        <v>0</v>
      </c>
      <c r="Z192" s="84">
        <f t="shared" si="17"/>
        <v>0</v>
      </c>
      <c r="AA192" s="84">
        <f t="shared" si="17"/>
        <v>0</v>
      </c>
      <c r="AB192" s="84">
        <f t="shared" si="17"/>
        <v>0</v>
      </c>
      <c r="AC192" s="84">
        <f t="shared" ref="AC192:AD192" si="25">AC187-AC182</f>
        <v>0</v>
      </c>
      <c r="AD192" s="84">
        <f t="shared" si="25"/>
        <v>0</v>
      </c>
      <c r="AE192" s="84">
        <f t="shared" si="17"/>
        <v>0</v>
      </c>
      <c r="AF192" s="84">
        <f t="shared" si="17"/>
        <v>0</v>
      </c>
      <c r="AG192" s="84">
        <f t="shared" ref="AG192" si="26">AG187-AG182</f>
        <v>0</v>
      </c>
      <c r="AH192" s="84">
        <f t="shared" si="20"/>
        <v>0</v>
      </c>
      <c r="AI192" s="84">
        <f t="shared" si="20"/>
        <v>0</v>
      </c>
      <c r="AJ192" s="85">
        <f>SUM(C192:AI192)</f>
        <v>0</v>
      </c>
    </row>
    <row r="193" spans="1:41" s="24" customFormat="1" ht="12.75" customHeight="1" x14ac:dyDescent="0.2">
      <c r="A193" s="16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W193" s="28"/>
    </row>
    <row r="194" spans="1:41" ht="12.75" customHeight="1" x14ac:dyDescent="0.2"/>
    <row r="195" spans="1:41" ht="12.75" customHeight="1" x14ac:dyDescent="0.2">
      <c r="Q195" s="24" t="s">
        <v>32</v>
      </c>
      <c r="AI195" s="86"/>
      <c r="AJ195" s="86"/>
      <c r="AK195" s="86"/>
      <c r="AL195" s="86"/>
      <c r="AM195" s="86"/>
      <c r="AN195" s="86"/>
      <c r="AO195" s="86"/>
    </row>
    <row r="196" spans="1:41" ht="26.25" x14ac:dyDescent="0.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236" t="s">
        <v>0</v>
      </c>
      <c r="N196" s="236"/>
      <c r="O196" s="236"/>
      <c r="P196" s="236"/>
      <c r="Q196" s="236"/>
      <c r="R196" s="236"/>
      <c r="S196" s="236"/>
      <c r="T196" s="236"/>
      <c r="U196" s="236"/>
      <c r="V196" s="236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41" ht="26.25" x14ac:dyDescent="0.4">
      <c r="A197" s="15"/>
      <c r="B197" s="16"/>
      <c r="C197" s="16"/>
      <c r="D197" s="16"/>
      <c r="E197" s="16"/>
      <c r="G197" s="17"/>
      <c r="K197" s="17"/>
      <c r="L197" s="18"/>
      <c r="M197" s="18"/>
      <c r="N197" s="18"/>
      <c r="O197" s="18"/>
      <c r="P197" s="17"/>
      <c r="T197" s="19" t="s">
        <v>1</v>
      </c>
      <c r="U197" s="216">
        <f>year_indiv</f>
        <v>2024</v>
      </c>
    </row>
    <row r="198" spans="1:41" s="24" customFormat="1" ht="12.75" customHeight="1" x14ac:dyDescent="0.2">
      <c r="A198" s="22"/>
      <c r="B198" s="23"/>
      <c r="C198" s="23"/>
      <c r="D198" s="23"/>
      <c r="E198" s="23"/>
      <c r="F198" s="23"/>
      <c r="L198" s="25"/>
      <c r="M198" s="25"/>
      <c r="N198" s="25"/>
      <c r="O198" s="25"/>
      <c r="Q198" s="26"/>
      <c r="R198" s="27"/>
      <c r="W198" s="28"/>
    </row>
    <row r="199" spans="1:41" s="24" customFormat="1" ht="15.75" x14ac:dyDescent="0.25">
      <c r="A199" s="22"/>
      <c r="B199" s="23"/>
      <c r="C199" s="23"/>
      <c r="D199" s="23"/>
      <c r="E199" s="23"/>
      <c r="F199" s="23"/>
      <c r="L199" s="239" t="s">
        <v>2</v>
      </c>
      <c r="M199" s="239"/>
      <c r="N199" s="239"/>
      <c r="O199" s="239"/>
      <c r="P199" s="239"/>
      <c r="Q199" s="239"/>
      <c r="R199" s="239"/>
      <c r="S199" s="239"/>
      <c r="T199" s="239"/>
      <c r="U199" s="239"/>
      <c r="V199" s="239"/>
      <c r="W199" s="239"/>
      <c r="X199" s="29"/>
    </row>
    <row r="200" spans="1:41" ht="12.75" customHeight="1" x14ac:dyDescent="0.2"/>
    <row r="201" spans="1:41" ht="12.75" customHeight="1" x14ac:dyDescent="0.2">
      <c r="N201" s="201" t="s">
        <v>3</v>
      </c>
      <c r="O201" s="202"/>
      <c r="P201" s="203" t="s">
        <v>4</v>
      </c>
      <c r="Q201" s="204"/>
      <c r="R201" s="204"/>
      <c r="S201" s="204" t="s">
        <v>5</v>
      </c>
      <c r="T201" s="204" t="str">
        <f>IF(T6="", "", T6)</f>
        <v/>
      </c>
      <c r="U201" s="205"/>
    </row>
    <row r="202" spans="1:41" ht="12.75" customHeight="1" x14ac:dyDescent="0.2">
      <c r="N202" s="206" t="s">
        <v>6</v>
      </c>
      <c r="O202" s="207"/>
      <c r="P202" s="208" t="s">
        <v>7</v>
      </c>
      <c r="Q202" s="207"/>
      <c r="R202" s="207"/>
      <c r="S202" s="207"/>
      <c r="T202" s="207"/>
      <c r="U202" s="209"/>
    </row>
    <row r="203" spans="1:41" ht="12.75" customHeight="1" x14ac:dyDescent="0.2">
      <c r="N203" s="206" t="s">
        <v>8</v>
      </c>
      <c r="O203" s="207"/>
      <c r="P203" s="207" t="str">
        <f>IF(P8="", "", P8)</f>
        <v/>
      </c>
      <c r="Q203" s="207"/>
      <c r="R203" s="207"/>
      <c r="S203" s="207"/>
      <c r="T203" s="207"/>
      <c r="U203" s="209"/>
    </row>
    <row r="204" spans="1:41" ht="12.75" customHeight="1" x14ac:dyDescent="0.2">
      <c r="N204" s="206" t="s">
        <v>9</v>
      </c>
      <c r="O204" s="207"/>
      <c r="P204" s="207" t="str">
        <f>IF(P9="", "", P9)</f>
        <v/>
      </c>
      <c r="Q204" s="207"/>
      <c r="R204" s="207"/>
      <c r="S204" s="207" t="s">
        <v>10</v>
      </c>
      <c r="T204" s="210" t="str">
        <f>IF(T9="", "", T9)</f>
        <v/>
      </c>
      <c r="U204" s="209"/>
    </row>
    <row r="205" spans="1:41" ht="12.75" customHeight="1" x14ac:dyDescent="0.2">
      <c r="N205" s="206" t="s">
        <v>11</v>
      </c>
      <c r="O205" s="207"/>
      <c r="P205" s="207" t="str">
        <f>IF(P10="", "", P10)</f>
        <v/>
      </c>
      <c r="Q205" s="207"/>
      <c r="R205" s="207"/>
      <c r="S205" s="207"/>
      <c r="T205" s="207"/>
      <c r="U205" s="209"/>
      <c r="AK205" s="37"/>
    </row>
    <row r="206" spans="1:41" ht="12.75" customHeight="1" x14ac:dyDescent="0.2">
      <c r="N206" s="211" t="s">
        <v>12</v>
      </c>
      <c r="O206" s="207"/>
      <c r="P206" s="207"/>
      <c r="Q206" s="207" t="str">
        <f>IF(Q11="", "", Q11)</f>
        <v/>
      </c>
      <c r="R206" s="207" t="str">
        <f>IF(R11="", "", R11)</f>
        <v/>
      </c>
      <c r="S206" s="207"/>
      <c r="T206" s="207"/>
      <c r="U206" s="209"/>
    </row>
    <row r="207" spans="1:41" ht="12.75" customHeight="1" x14ac:dyDescent="0.2">
      <c r="N207" s="212" t="s">
        <v>13</v>
      </c>
      <c r="O207" s="213"/>
      <c r="P207" s="213" t="str">
        <f>IF(P12="", "", P12)</f>
        <v/>
      </c>
      <c r="Q207" s="213"/>
      <c r="R207" s="213"/>
      <c r="S207" s="213" t="s">
        <v>14</v>
      </c>
      <c r="T207" s="214" t="str">
        <f>IF(T12="", "", T12)</f>
        <v/>
      </c>
      <c r="U207" s="215"/>
    </row>
    <row r="208" spans="1:41" ht="12.75" customHeight="1" x14ac:dyDescent="0.2">
      <c r="A208" s="23"/>
      <c r="B208" s="87"/>
      <c r="C208" s="87"/>
      <c r="D208" s="87"/>
      <c r="E208" s="87"/>
      <c r="I208" s="87"/>
      <c r="J208" s="88"/>
      <c r="K208" s="87"/>
      <c r="L208" s="87"/>
      <c r="M208" s="87"/>
      <c r="N208" s="87"/>
      <c r="O208" s="87"/>
      <c r="P208" s="87"/>
      <c r="Q208" s="87"/>
      <c r="R208" s="87"/>
      <c r="S208" s="24"/>
      <c r="T208" s="24"/>
      <c r="U208" s="24"/>
    </row>
    <row r="209" spans="12:23" ht="12.75" customHeight="1" x14ac:dyDescent="0.2">
      <c r="N209" s="30"/>
      <c r="O209" s="33"/>
      <c r="P209" s="33"/>
      <c r="Q209" s="33"/>
      <c r="R209" s="33"/>
      <c r="S209" s="89" t="s">
        <v>33</v>
      </c>
      <c r="T209" s="90"/>
      <c r="U209" s="91" t="s">
        <v>34</v>
      </c>
      <c r="W209" s="14"/>
    </row>
    <row r="210" spans="12:23" ht="12.75" customHeight="1" x14ac:dyDescent="0.2">
      <c r="N210" s="92"/>
      <c r="S210" s="93" t="s">
        <v>35</v>
      </c>
      <c r="T210" s="16"/>
      <c r="U210" s="94" t="s">
        <v>36</v>
      </c>
      <c r="W210" s="14"/>
    </row>
    <row r="211" spans="12:23" ht="12.75" customHeight="1" x14ac:dyDescent="0.2">
      <c r="N211" s="92" t="s">
        <v>37</v>
      </c>
      <c r="S211" s="93" t="s">
        <v>38</v>
      </c>
      <c r="T211" s="16"/>
      <c r="U211" s="94" t="s">
        <v>39</v>
      </c>
      <c r="W211" s="14"/>
    </row>
    <row r="212" spans="12:23" ht="12.75" customHeight="1" x14ac:dyDescent="0.2">
      <c r="N212" s="92"/>
      <c r="S212" s="95"/>
      <c r="T212" s="21"/>
      <c r="U212" s="96"/>
      <c r="W212" s="14"/>
    </row>
    <row r="213" spans="12:23" ht="12.75" customHeight="1" x14ac:dyDescent="0.2">
      <c r="N213" s="97">
        <v>1</v>
      </c>
      <c r="O213" s="98" t="s">
        <v>40</v>
      </c>
      <c r="P213" s="98"/>
      <c r="Q213" s="98"/>
      <c r="R213" s="98"/>
      <c r="S213" s="99"/>
      <c r="T213" s="98"/>
      <c r="U213" s="100"/>
      <c r="W213" s="14"/>
    </row>
    <row r="214" spans="12:23" ht="12.75" customHeight="1" x14ac:dyDescent="0.2">
      <c r="L214" s="101"/>
      <c r="N214" s="102"/>
      <c r="O214" s="103" t="s">
        <v>41</v>
      </c>
      <c r="P214" s="104" t="s">
        <v>42</v>
      </c>
      <c r="Q214" s="104"/>
      <c r="R214" s="104"/>
      <c r="S214" s="105">
        <f>HLOOKUP($U$2,$A$17:$AJ$192,5*(lastyr_row_indiv-firstyr_row_indiv+1)+3)</f>
        <v>0</v>
      </c>
      <c r="T214" s="104"/>
      <c r="U214" s="106">
        <f>HLOOKUP($U$2,$A$17:$AJ$192,5*(lastyr_row_indiv-firstyr_row_indiv+1)+4)</f>
        <v>0</v>
      </c>
      <c r="W214" s="14"/>
    </row>
    <row r="215" spans="12:23" ht="12.75" customHeight="1" x14ac:dyDescent="0.2">
      <c r="L215" s="101"/>
      <c r="N215" s="102"/>
      <c r="O215" s="103" t="s">
        <v>43</v>
      </c>
      <c r="P215" s="104" t="s">
        <v>44</v>
      </c>
      <c r="Q215" s="104"/>
      <c r="R215" s="104"/>
      <c r="S215" s="105">
        <f>+S214-S216</f>
        <v>0</v>
      </c>
      <c r="T215" s="104"/>
      <c r="U215" s="106">
        <f>+U214-U216</f>
        <v>0</v>
      </c>
      <c r="W215" s="14"/>
    </row>
    <row r="216" spans="12:23" ht="12.75" customHeight="1" x14ac:dyDescent="0.2">
      <c r="L216" s="101"/>
      <c r="N216" s="107"/>
      <c r="O216" s="108" t="s">
        <v>45</v>
      </c>
      <c r="P216" s="109" t="s">
        <v>46</v>
      </c>
      <c r="Q216" s="109"/>
      <c r="R216" s="109"/>
      <c r="S216" s="110">
        <f>HLOOKUP($U$2,$A$17:$AJ$192,5*(lastyr_row_indiv-firstyr_row_indiv+2)+3)</f>
        <v>0</v>
      </c>
      <c r="T216" s="109"/>
      <c r="U216" s="111">
        <f>HLOOKUP($U$2,$A$17:$AJ$192,5*(lastyr_row_indiv-firstyr_row_indiv+2)+4)</f>
        <v>0</v>
      </c>
      <c r="W216" s="14"/>
    </row>
    <row r="217" spans="12:23" ht="12.75" customHeight="1" x14ac:dyDescent="0.2">
      <c r="N217" s="107">
        <v>2</v>
      </c>
      <c r="O217" s="109" t="s">
        <v>47</v>
      </c>
      <c r="P217" s="109"/>
      <c r="Q217" s="109"/>
      <c r="R217" s="109"/>
      <c r="S217" s="110">
        <f>+AJ184-S214</f>
        <v>0</v>
      </c>
      <c r="T217" s="109"/>
      <c r="U217" s="111">
        <f>+AJ185-U214</f>
        <v>0</v>
      </c>
      <c r="W217" s="14"/>
    </row>
    <row r="218" spans="12:23" ht="12.75" customHeight="1" x14ac:dyDescent="0.2">
      <c r="N218" s="107">
        <v>3</v>
      </c>
      <c r="O218" s="109" t="s">
        <v>48</v>
      </c>
      <c r="P218" s="109"/>
      <c r="Q218" s="109"/>
      <c r="R218" s="109"/>
      <c r="S218" s="112">
        <f>+S216+S217</f>
        <v>0</v>
      </c>
      <c r="T218" s="113"/>
      <c r="U218" s="114">
        <f>+U216+U217</f>
        <v>0</v>
      </c>
      <c r="W218" s="14"/>
    </row>
    <row r="219" spans="12:23" ht="12.75" customHeight="1" x14ac:dyDescent="0.2">
      <c r="L219" s="42"/>
      <c r="N219" s="115">
        <v>4</v>
      </c>
      <c r="O219" s="116" t="s">
        <v>49</v>
      </c>
      <c r="P219" s="109"/>
      <c r="Q219" s="109"/>
      <c r="R219" s="109"/>
      <c r="S219" s="109"/>
      <c r="T219" s="3">
        <v>0</v>
      </c>
      <c r="U219" s="117"/>
      <c r="W219" s="14"/>
    </row>
    <row r="220" spans="12:23" ht="12.75" customHeight="1" x14ac:dyDescent="0.2">
      <c r="L220" s="42"/>
      <c r="N220" s="115">
        <v>5</v>
      </c>
      <c r="O220" s="116" t="s">
        <v>50</v>
      </c>
      <c r="P220" s="109"/>
      <c r="Q220" s="109"/>
      <c r="R220" s="109"/>
      <c r="S220" s="109"/>
      <c r="T220" s="2">
        <v>0</v>
      </c>
      <c r="U220" s="117"/>
      <c r="W220" s="14"/>
    </row>
    <row r="221" spans="12:23" ht="12.75" customHeight="1" x14ac:dyDescent="0.2">
      <c r="N221" s="107">
        <v>6</v>
      </c>
      <c r="O221" s="109" t="s">
        <v>51</v>
      </c>
      <c r="P221" s="109"/>
      <c r="Q221" s="109"/>
      <c r="R221" s="109"/>
      <c r="S221" s="109"/>
      <c r="T221" s="118">
        <f>T219+T220</f>
        <v>0</v>
      </c>
      <c r="U221" s="117"/>
      <c r="W221" s="14"/>
    </row>
    <row r="222" spans="12:23" ht="12.75" customHeight="1" x14ac:dyDescent="0.2">
      <c r="L222" s="119"/>
      <c r="N222" s="92">
        <v>7</v>
      </c>
      <c r="O222" s="119" t="s">
        <v>52</v>
      </c>
      <c r="T222" s="120"/>
      <c r="U222" s="36"/>
      <c r="W222" s="14"/>
    </row>
    <row r="223" spans="12:23" ht="12.75" customHeight="1" x14ac:dyDescent="0.2">
      <c r="N223" s="107"/>
      <c r="O223" s="109"/>
      <c r="P223" s="109" t="s">
        <v>53</v>
      </c>
      <c r="Q223" s="109"/>
      <c r="R223" s="109"/>
      <c r="S223" s="109"/>
      <c r="T223" s="121">
        <f>T300</f>
        <v>0</v>
      </c>
      <c r="U223" s="117"/>
      <c r="W223" s="14"/>
    </row>
    <row r="224" spans="12:23" ht="12.75" customHeight="1" x14ac:dyDescent="0.2">
      <c r="L224" s="119"/>
      <c r="N224" s="92">
        <v>8</v>
      </c>
      <c r="O224" s="119" t="s">
        <v>54</v>
      </c>
      <c r="T224" s="120"/>
      <c r="U224" s="36"/>
      <c r="W224" s="14"/>
    </row>
    <row r="225" spans="12:28" ht="12.75" customHeight="1" x14ac:dyDescent="0.2">
      <c r="L225" s="119"/>
      <c r="N225" s="92"/>
      <c r="O225" s="119" t="s">
        <v>55</v>
      </c>
      <c r="T225" s="120"/>
      <c r="U225" s="36"/>
      <c r="W225" s="14"/>
    </row>
    <row r="226" spans="12:28" ht="12.75" customHeight="1" x14ac:dyDescent="0.25">
      <c r="M226" s="122"/>
      <c r="N226" s="107"/>
      <c r="O226" s="109"/>
      <c r="P226" s="109" t="s">
        <v>56</v>
      </c>
      <c r="Q226" s="109"/>
      <c r="R226" s="109"/>
      <c r="S226" s="109"/>
      <c r="T226" s="121">
        <f>IF(S218=T221,0,U218/(S218-T221))</f>
        <v>0</v>
      </c>
      <c r="U226" s="117"/>
      <c r="W226" s="14"/>
    </row>
    <row r="227" spans="12:28" ht="12.75" customHeight="1" x14ac:dyDescent="0.2">
      <c r="N227" s="107">
        <v>9</v>
      </c>
      <c r="O227" s="109" t="s">
        <v>57</v>
      </c>
      <c r="P227" s="109"/>
      <c r="Q227" s="109"/>
      <c r="R227" s="109"/>
      <c r="S227" s="109"/>
      <c r="T227" s="118">
        <f>AJ191</f>
        <v>0</v>
      </c>
      <c r="U227" s="117"/>
      <c r="W227" s="14"/>
    </row>
    <row r="228" spans="12:28" ht="12.75" customHeight="1" x14ac:dyDescent="0.2">
      <c r="N228" s="115">
        <v>10</v>
      </c>
      <c r="O228" s="109" t="s">
        <v>58</v>
      </c>
      <c r="P228" s="109"/>
      <c r="Q228" s="109"/>
      <c r="R228" s="109"/>
      <c r="S228" s="109"/>
      <c r="T228" s="123" t="str">
        <f>IF(T227&gt;9999.999,"0.000",IF(T227&gt;4999.999,".050",IF(T227&gt;2499.999,".075",IF(T227&gt;999.999,"0.100",IF(T227&gt;499.999,"0.150","Not Credible")))))</f>
        <v>Not Credible</v>
      </c>
      <c r="U228" s="124"/>
      <c r="W228" s="14"/>
    </row>
    <row r="229" spans="12:28" ht="12.75" customHeight="1" x14ac:dyDescent="0.2">
      <c r="N229" s="92">
        <v>11</v>
      </c>
      <c r="O229" s="14" t="s">
        <v>59</v>
      </c>
      <c r="T229" s="95"/>
      <c r="U229" s="36"/>
      <c r="W229" s="14"/>
    </row>
    <row r="230" spans="12:28" ht="12.75" customHeight="1" x14ac:dyDescent="0.2">
      <c r="N230" s="107"/>
      <c r="O230" s="109"/>
      <c r="P230" s="109" t="s">
        <v>60</v>
      </c>
      <c r="Q230" s="109"/>
      <c r="R230" s="109"/>
      <c r="S230" s="109"/>
      <c r="T230" s="121" t="str">
        <f>IF($T$227&lt;499.999,"Not Credible",T226+T228)</f>
        <v>Not Credible</v>
      </c>
      <c r="U230" s="117"/>
      <c r="W230" s="37"/>
      <c r="X230" s="235"/>
    </row>
    <row r="231" spans="12:28" ht="12.75" customHeight="1" x14ac:dyDescent="0.2">
      <c r="N231" s="92">
        <v>12</v>
      </c>
      <c r="O231" s="14" t="s">
        <v>61</v>
      </c>
      <c r="T231" s="125" t="s">
        <v>62</v>
      </c>
      <c r="U231" s="36"/>
      <c r="W231" s="37"/>
    </row>
    <row r="232" spans="12:28" ht="12.75" customHeight="1" x14ac:dyDescent="0.2">
      <c r="L232" s="119"/>
      <c r="N232" s="107"/>
      <c r="O232" s="126"/>
      <c r="P232" s="126" t="s">
        <v>63</v>
      </c>
      <c r="Q232" s="109"/>
      <c r="R232" s="109"/>
      <c r="S232" s="109"/>
      <c r="T232" s="127" t="str">
        <f>IF($T$227&lt;499.999,"Not Credible",(S218-T221)*T230)</f>
        <v>Not Credible</v>
      </c>
      <c r="U232" s="128"/>
      <c r="W232" s="234"/>
      <c r="Y232" s="37"/>
    </row>
    <row r="233" spans="12:28" ht="12.75" customHeight="1" x14ac:dyDescent="0.2">
      <c r="N233" s="92">
        <v>13</v>
      </c>
      <c r="O233" s="14" t="s">
        <v>64</v>
      </c>
      <c r="T233" s="95"/>
      <c r="U233" s="36"/>
      <c r="W233" s="37"/>
    </row>
    <row r="234" spans="12:28" ht="12.75" customHeight="1" x14ac:dyDescent="0.2">
      <c r="N234" s="107"/>
      <c r="O234" s="109"/>
      <c r="P234" s="109" t="s">
        <v>65</v>
      </c>
      <c r="Q234" s="109"/>
      <c r="R234" s="109"/>
      <c r="S234" s="109"/>
      <c r="T234" s="127" t="str">
        <f>IF($T$227&lt;499.999,"Not Credible",IF(S218-T221-T232/T223&lt;0,0,S218-T221-T232/T223))</f>
        <v>Not Credible</v>
      </c>
      <c r="U234" s="117"/>
      <c r="W234" s="234"/>
      <c r="X234" s="37"/>
      <c r="Y234" s="234"/>
      <c r="Z234" s="37"/>
      <c r="AB234" s="234"/>
    </row>
    <row r="235" spans="12:28" ht="12.75" customHeight="1" x14ac:dyDescent="0.2">
      <c r="N235" s="92">
        <v>14</v>
      </c>
      <c r="O235" s="14" t="s">
        <v>66</v>
      </c>
      <c r="T235" s="95"/>
      <c r="U235" s="36"/>
      <c r="W235" s="14"/>
    </row>
    <row r="236" spans="12:28" ht="12.75" customHeight="1" x14ac:dyDescent="0.2">
      <c r="N236" s="129"/>
      <c r="O236" s="40"/>
      <c r="P236" s="40" t="s">
        <v>67</v>
      </c>
      <c r="Q236" s="40"/>
      <c r="R236" s="40"/>
      <c r="S236" s="40"/>
      <c r="T236" s="130" t="str">
        <f>IF(T234="Not Credible","Not Credible",AI187*0.005)</f>
        <v>Not Credible</v>
      </c>
      <c r="U236" s="41"/>
      <c r="W236" s="14"/>
    </row>
    <row r="237" spans="12:28" ht="12.75" customHeight="1" x14ac:dyDescent="0.2">
      <c r="N237" s="16"/>
      <c r="S237" s="131"/>
      <c r="W237" s="14"/>
    </row>
    <row r="238" spans="12:28" ht="12.75" customHeight="1" x14ac:dyDescent="0.2">
      <c r="W238" s="14"/>
    </row>
    <row r="239" spans="12:28" ht="12.75" customHeight="1" x14ac:dyDescent="0.2">
      <c r="L239" s="132"/>
      <c r="M239" s="133"/>
      <c r="N239" s="134" t="s">
        <v>68</v>
      </c>
      <c r="O239" s="135"/>
      <c r="P239" s="136"/>
      <c r="Q239" s="136"/>
      <c r="R239" s="137"/>
      <c r="S239" s="137"/>
      <c r="T239" s="137"/>
      <c r="U239" s="138"/>
      <c r="W239" s="14"/>
    </row>
    <row r="240" spans="12:28" ht="12.75" customHeight="1" x14ac:dyDescent="0.2">
      <c r="L240" s="132"/>
      <c r="M240" s="133"/>
      <c r="N240" s="139"/>
      <c r="O240" s="140"/>
      <c r="P240" s="88"/>
      <c r="Q240" s="88"/>
      <c r="R240" s="141"/>
      <c r="S240" s="141"/>
      <c r="T240" s="141"/>
      <c r="U240" s="142"/>
      <c r="W240" s="14"/>
    </row>
    <row r="241" spans="1:36" ht="12.75" customHeight="1" x14ac:dyDescent="0.2">
      <c r="L241" s="133"/>
      <c r="M241" s="133"/>
      <c r="N241" s="143" t="s">
        <v>69</v>
      </c>
      <c r="O241" s="24" t="s">
        <v>70</v>
      </c>
      <c r="P241" s="24"/>
      <c r="Q241" s="133"/>
      <c r="T241" s="23"/>
      <c r="U241" s="60" t="str">
        <f>IF(T227&lt;500,"Experience Not Credible"," ")</f>
        <v>Experience Not Credible</v>
      </c>
      <c r="W241" s="14"/>
    </row>
    <row r="242" spans="1:36" s="144" customFormat="1" ht="12.75" customHeight="1" x14ac:dyDescent="0.25">
      <c r="A242" s="16"/>
      <c r="B242" s="14"/>
      <c r="C242" s="14"/>
      <c r="D242" s="14"/>
      <c r="E242" s="14"/>
      <c r="L242" s="133"/>
      <c r="M242" s="133"/>
      <c r="N242" s="143" t="s">
        <v>69</v>
      </c>
      <c r="O242" s="24" t="s">
        <v>71</v>
      </c>
      <c r="P242" s="24"/>
      <c r="Q242" s="133"/>
      <c r="R242" s="14"/>
      <c r="S242" s="14"/>
      <c r="T242" s="14"/>
      <c r="U242" s="60" t="str">
        <f>IF(AND(T227&gt;=500,T230&gt;T223),"Experience Ratio Exceeds Benchmark Ratio"," ")</f>
        <v xml:space="preserve"> </v>
      </c>
      <c r="V242" s="14"/>
      <c r="W242" s="14"/>
      <c r="AJ242" s="14"/>
    </row>
    <row r="243" spans="1:36" ht="12.75" customHeight="1" x14ac:dyDescent="0.25">
      <c r="L243" s="133"/>
      <c r="M243" s="133"/>
      <c r="N243" s="143" t="s">
        <v>69</v>
      </c>
      <c r="O243" s="24" t="s">
        <v>72</v>
      </c>
      <c r="P243" s="24"/>
      <c r="Q243" s="133"/>
      <c r="T243" s="23"/>
      <c r="U243" s="60" t="str">
        <f>IF(AND(0&lt;T234,T234&lt;T236),"De Minimis Amount Exceeds Refund Due"," ")</f>
        <v xml:space="preserve"> </v>
      </c>
      <c r="W243" s="14"/>
      <c r="AJ243" s="144"/>
    </row>
    <row r="244" spans="1:36" ht="12.75" customHeight="1" x14ac:dyDescent="0.2">
      <c r="N244" s="92"/>
      <c r="U244" s="36"/>
      <c r="W244" s="14"/>
    </row>
    <row r="245" spans="1:36" ht="12.75" customHeight="1" x14ac:dyDescent="0.2">
      <c r="L245" s="133"/>
      <c r="M245" s="133"/>
      <c r="N245" s="145" t="s">
        <v>73</v>
      </c>
      <c r="O245" s="146"/>
      <c r="P245" s="146"/>
      <c r="Q245" s="146"/>
      <c r="R245" s="147"/>
      <c r="S245" s="147"/>
      <c r="T245" s="147"/>
      <c r="U245" s="148"/>
      <c r="W245" s="14"/>
    </row>
    <row r="246" spans="1:36" ht="12.75" customHeight="1" x14ac:dyDescent="0.2">
      <c r="L246" s="133"/>
      <c r="M246" s="133"/>
      <c r="N246" s="149"/>
      <c r="O246" s="88"/>
      <c r="P246" s="88"/>
      <c r="Q246" s="88"/>
      <c r="R246" s="141"/>
      <c r="S246" s="141"/>
      <c r="T246" s="141"/>
      <c r="U246" s="142"/>
      <c r="W246" s="14"/>
    </row>
    <row r="247" spans="1:36" ht="12.75" customHeight="1" x14ac:dyDescent="0.2">
      <c r="L247" s="133"/>
      <c r="M247" s="133"/>
      <c r="N247" s="150" t="s">
        <v>74</v>
      </c>
      <c r="O247" s="151" t="s">
        <v>75</v>
      </c>
      <c r="P247" s="152"/>
      <c r="Q247" s="152"/>
      <c r="R247" s="40"/>
      <c r="S247" s="40"/>
      <c r="T247" s="40"/>
      <c r="U247" s="85" t="str">
        <f>IF(T234&gt;T236,"Refund Due Exceeds De Minimis Amount               "," ")</f>
        <v xml:space="preserve"> </v>
      </c>
      <c r="W247" s="14"/>
    </row>
    <row r="248" spans="1:36" ht="12.75" customHeight="1" x14ac:dyDescent="0.2">
      <c r="W248" s="14"/>
    </row>
    <row r="249" spans="1:36" ht="12.75" customHeight="1" x14ac:dyDescent="0.2">
      <c r="W249" s="14"/>
    </row>
    <row r="250" spans="1:36" ht="12.75" customHeight="1" x14ac:dyDescent="0.2">
      <c r="P250" s="30"/>
      <c r="Q250" s="136" t="s">
        <v>76</v>
      </c>
      <c r="R250" s="136"/>
      <c r="S250" s="34"/>
      <c r="W250" s="14"/>
    </row>
    <row r="251" spans="1:36" ht="12.75" customHeight="1" x14ac:dyDescent="0.2">
      <c r="P251" s="35"/>
      <c r="S251" s="36"/>
      <c r="W251" s="14"/>
    </row>
    <row r="252" spans="1:36" ht="12.75" customHeight="1" x14ac:dyDescent="0.2">
      <c r="P252" s="153"/>
      <c r="Q252" s="154" t="s">
        <v>77</v>
      </c>
      <c r="R252" s="155" t="s">
        <v>78</v>
      </c>
      <c r="S252" s="156"/>
      <c r="W252" s="14"/>
    </row>
    <row r="253" spans="1:36" ht="12.75" customHeight="1" x14ac:dyDescent="0.2">
      <c r="P253" s="35"/>
      <c r="Q253" s="157" t="s">
        <v>79</v>
      </c>
      <c r="R253" s="87" t="s">
        <v>80</v>
      </c>
      <c r="S253" s="36"/>
      <c r="W253" s="14"/>
    </row>
    <row r="254" spans="1:36" ht="12.75" customHeight="1" x14ac:dyDescent="0.2">
      <c r="P254" s="35"/>
      <c r="Q254" s="157" t="s">
        <v>81</v>
      </c>
      <c r="R254" s="158">
        <v>0.15</v>
      </c>
      <c r="S254" s="36"/>
      <c r="W254" s="14"/>
    </row>
    <row r="255" spans="1:36" ht="12.75" customHeight="1" x14ac:dyDescent="0.2">
      <c r="P255" s="35"/>
      <c r="Q255" s="157" t="s">
        <v>82</v>
      </c>
      <c r="R255" s="158">
        <v>0.1</v>
      </c>
      <c r="S255" s="36"/>
      <c r="W255" s="14"/>
    </row>
    <row r="256" spans="1:36" ht="12.75" customHeight="1" x14ac:dyDescent="0.2">
      <c r="P256" s="35"/>
      <c r="Q256" s="157" t="s">
        <v>83</v>
      </c>
      <c r="R256" s="158">
        <v>7.4999999999999997E-2</v>
      </c>
      <c r="S256" s="36"/>
      <c r="W256" s="14"/>
    </row>
    <row r="257" spans="12:25" ht="12.75" customHeight="1" x14ac:dyDescent="0.2">
      <c r="P257" s="35"/>
      <c r="Q257" s="157" t="s">
        <v>84</v>
      </c>
      <c r="R257" s="158">
        <v>0.05</v>
      </c>
      <c r="S257" s="36"/>
      <c r="V257" s="133"/>
      <c r="W257" s="14"/>
    </row>
    <row r="258" spans="12:25" ht="12.75" customHeight="1" x14ac:dyDescent="0.2">
      <c r="P258" s="39"/>
      <c r="Q258" s="159" t="s">
        <v>85</v>
      </c>
      <c r="R258" s="160">
        <v>0</v>
      </c>
      <c r="S258" s="41"/>
      <c r="W258" s="14"/>
    </row>
    <row r="259" spans="12:25" ht="12.75" customHeight="1" x14ac:dyDescent="0.2">
      <c r="P259" s="101"/>
      <c r="Q259" s="37"/>
      <c r="W259" s="14"/>
    </row>
    <row r="260" spans="12:25" ht="12.75" customHeight="1" x14ac:dyDescent="0.2">
      <c r="W260" s="14"/>
    </row>
    <row r="261" spans="12:25" ht="12.75" customHeight="1" x14ac:dyDescent="0.2">
      <c r="L261" s="161"/>
      <c r="M261" s="162" t="s">
        <v>86</v>
      </c>
      <c r="N261" s="162" t="s">
        <v>87</v>
      </c>
      <c r="O261" s="162" t="s">
        <v>88</v>
      </c>
      <c r="P261" s="162" t="s">
        <v>89</v>
      </c>
      <c r="Q261" s="162" t="s">
        <v>90</v>
      </c>
      <c r="R261" s="162" t="s">
        <v>91</v>
      </c>
      <c r="S261" s="162" t="s">
        <v>92</v>
      </c>
      <c r="T261" s="162" t="s">
        <v>93</v>
      </c>
      <c r="U261" s="162" t="s">
        <v>94</v>
      </c>
      <c r="V261" s="162" t="s">
        <v>95</v>
      </c>
      <c r="W261" s="163" t="s">
        <v>96</v>
      </c>
    </row>
    <row r="262" spans="12:25" ht="12.75" customHeight="1" x14ac:dyDescent="0.2">
      <c r="L262" s="58" t="s">
        <v>97</v>
      </c>
      <c r="M262" s="164"/>
      <c r="N262" s="164" t="s">
        <v>33</v>
      </c>
      <c r="O262" s="164"/>
      <c r="P262" s="164"/>
      <c r="Q262" s="164" t="s">
        <v>98</v>
      </c>
      <c r="R262" s="164"/>
      <c r="S262" s="164"/>
      <c r="T262" s="164"/>
      <c r="U262" s="164" t="s">
        <v>98</v>
      </c>
      <c r="V262" s="164"/>
      <c r="W262" s="165" t="s">
        <v>99</v>
      </c>
      <c r="Y262" s="37"/>
    </row>
    <row r="263" spans="12:25" ht="12.75" customHeight="1" x14ac:dyDescent="0.2">
      <c r="L263" s="58" t="s">
        <v>15</v>
      </c>
      <c r="M263" s="164" t="s">
        <v>15</v>
      </c>
      <c r="N263" s="164" t="s">
        <v>35</v>
      </c>
      <c r="O263" s="164" t="s">
        <v>100</v>
      </c>
      <c r="P263" s="166" t="s">
        <v>101</v>
      </c>
      <c r="Q263" s="164" t="s">
        <v>102</v>
      </c>
      <c r="R263" s="166" t="s">
        <v>103</v>
      </c>
      <c r="S263" s="164" t="s">
        <v>100</v>
      </c>
      <c r="T263" s="166" t="s">
        <v>104</v>
      </c>
      <c r="U263" s="164" t="s">
        <v>102</v>
      </c>
      <c r="V263" s="166" t="s">
        <v>105</v>
      </c>
      <c r="W263" s="165" t="s">
        <v>106</v>
      </c>
    </row>
    <row r="264" spans="12:25" ht="12.75" customHeight="1" x14ac:dyDescent="0.2">
      <c r="L264" s="167"/>
      <c r="M264" s="54"/>
      <c r="N264" s="54"/>
      <c r="O264" s="54"/>
      <c r="P264" s="168"/>
      <c r="Q264" s="54"/>
      <c r="R264" s="168"/>
      <c r="S264" s="54"/>
      <c r="T264" s="168"/>
      <c r="U264" s="54"/>
      <c r="V264" s="168"/>
      <c r="W264" s="169"/>
    </row>
    <row r="265" spans="12:25" ht="12.75" customHeight="1" x14ac:dyDescent="0.2">
      <c r="L265" s="170">
        <f>IF($U$2&gt;0,+$U$2-1," ")</f>
        <v>2023</v>
      </c>
      <c r="M265" s="171">
        <v>1</v>
      </c>
      <c r="N265" s="172">
        <f t="shared" ref="N265:N278" si="27">IF(L265=" "," ",HLOOKUP(L265,$A$17:$AJ$192,3+(L265-1992)*5))</f>
        <v>0</v>
      </c>
      <c r="O265" s="173">
        <v>2.77</v>
      </c>
      <c r="P265" s="172">
        <f t="shared" ref="P265:P278" si="28">IF(N265=" "," ",N265*O265)</f>
        <v>0</v>
      </c>
      <c r="Q265" s="173">
        <v>0.442</v>
      </c>
      <c r="R265" s="172">
        <f t="shared" ref="R265:R278" si="29">IF(P265=" "," ",P265*Q265)</f>
        <v>0</v>
      </c>
      <c r="S265" s="173">
        <v>0</v>
      </c>
      <c r="T265" s="172">
        <f t="shared" ref="T265:T278" si="30">IF(R265=" "," ",N265*S265)</f>
        <v>0</v>
      </c>
      <c r="U265" s="173">
        <v>0</v>
      </c>
      <c r="V265" s="172">
        <f t="shared" ref="V265:V294" si="31">IF(T265=" "," ",T265*U265)</f>
        <v>0</v>
      </c>
      <c r="W265" s="174">
        <v>0.4</v>
      </c>
    </row>
    <row r="266" spans="12:25" ht="12.75" customHeight="1" x14ac:dyDescent="0.2">
      <c r="L266" s="170">
        <f t="shared" ref="L266:L294" si="32">IF(($U$2-M265)&gt;1992,+L265-1," ")</f>
        <v>2022</v>
      </c>
      <c r="M266" s="171">
        <f t="shared" ref="M266:M296" si="33">M265+1</f>
        <v>2</v>
      </c>
      <c r="N266" s="172">
        <f t="shared" si="27"/>
        <v>0</v>
      </c>
      <c r="O266" s="173">
        <v>4.1749999999999998</v>
      </c>
      <c r="P266" s="172">
        <f t="shared" si="28"/>
        <v>0</v>
      </c>
      <c r="Q266" s="173">
        <v>0.49299999999999999</v>
      </c>
      <c r="R266" s="172">
        <f t="shared" si="29"/>
        <v>0</v>
      </c>
      <c r="S266" s="173">
        <v>0</v>
      </c>
      <c r="T266" s="172">
        <f t="shared" si="30"/>
        <v>0</v>
      </c>
      <c r="U266" s="173">
        <v>0</v>
      </c>
      <c r="V266" s="172">
        <f t="shared" si="31"/>
        <v>0</v>
      </c>
      <c r="W266" s="175">
        <v>0.55000000000000004</v>
      </c>
    </row>
    <row r="267" spans="12:25" ht="12.75" customHeight="1" x14ac:dyDescent="0.2">
      <c r="L267" s="170">
        <f t="shared" si="32"/>
        <v>2021</v>
      </c>
      <c r="M267" s="171">
        <f t="shared" si="33"/>
        <v>3</v>
      </c>
      <c r="N267" s="172">
        <f t="shared" si="27"/>
        <v>0</v>
      </c>
      <c r="O267" s="173">
        <v>4.1749999999999998</v>
      </c>
      <c r="P267" s="172">
        <f t="shared" si="28"/>
        <v>0</v>
      </c>
      <c r="Q267" s="173">
        <v>0.49299999999999999</v>
      </c>
      <c r="R267" s="172">
        <f t="shared" si="29"/>
        <v>0</v>
      </c>
      <c r="S267" s="173">
        <v>1.194</v>
      </c>
      <c r="T267" s="172">
        <f t="shared" si="30"/>
        <v>0</v>
      </c>
      <c r="U267" s="173">
        <v>0.65900000000000003</v>
      </c>
      <c r="V267" s="172">
        <f t="shared" si="31"/>
        <v>0</v>
      </c>
      <c r="W267" s="175">
        <v>0.65</v>
      </c>
    </row>
    <row r="268" spans="12:25" ht="12.75" customHeight="1" x14ac:dyDescent="0.2">
      <c r="L268" s="170">
        <f t="shared" si="32"/>
        <v>2020</v>
      </c>
      <c r="M268" s="171">
        <f t="shared" si="33"/>
        <v>4</v>
      </c>
      <c r="N268" s="172">
        <f t="shared" si="27"/>
        <v>0</v>
      </c>
      <c r="O268" s="173">
        <v>4.1749999999999998</v>
      </c>
      <c r="P268" s="172">
        <f t="shared" si="28"/>
        <v>0</v>
      </c>
      <c r="Q268" s="173">
        <v>0.49299999999999999</v>
      </c>
      <c r="R268" s="172">
        <f t="shared" si="29"/>
        <v>0</v>
      </c>
      <c r="S268" s="173">
        <v>2.2450000000000001</v>
      </c>
      <c r="T268" s="172">
        <f t="shared" si="30"/>
        <v>0</v>
      </c>
      <c r="U268" s="173">
        <v>0.66900000000000004</v>
      </c>
      <c r="V268" s="172">
        <f t="shared" si="31"/>
        <v>0</v>
      </c>
      <c r="W268" s="175">
        <v>0.67</v>
      </c>
    </row>
    <row r="269" spans="12:25" ht="12.75" customHeight="1" x14ac:dyDescent="0.2">
      <c r="L269" s="170">
        <f t="shared" si="32"/>
        <v>2019</v>
      </c>
      <c r="M269" s="171">
        <f t="shared" si="33"/>
        <v>5</v>
      </c>
      <c r="N269" s="172">
        <f t="shared" si="27"/>
        <v>0</v>
      </c>
      <c r="O269" s="173">
        <v>4.1749999999999998</v>
      </c>
      <c r="P269" s="172">
        <f t="shared" si="28"/>
        <v>0</v>
      </c>
      <c r="Q269" s="173">
        <v>0.49299999999999999</v>
      </c>
      <c r="R269" s="172">
        <f t="shared" si="29"/>
        <v>0</v>
      </c>
      <c r="S269" s="173">
        <v>3.17</v>
      </c>
      <c r="T269" s="172">
        <f t="shared" si="30"/>
        <v>0</v>
      </c>
      <c r="U269" s="173">
        <v>0.67800000000000005</v>
      </c>
      <c r="V269" s="172">
        <f t="shared" si="31"/>
        <v>0</v>
      </c>
      <c r="W269" s="174">
        <v>0.69</v>
      </c>
    </row>
    <row r="270" spans="12:25" ht="12.75" customHeight="1" x14ac:dyDescent="0.2">
      <c r="L270" s="170">
        <f t="shared" si="32"/>
        <v>2018</v>
      </c>
      <c r="M270" s="171">
        <f t="shared" si="33"/>
        <v>6</v>
      </c>
      <c r="N270" s="172">
        <f t="shared" si="27"/>
        <v>0</v>
      </c>
      <c r="O270" s="173">
        <v>4.1749999999999998</v>
      </c>
      <c r="P270" s="172">
        <f t="shared" si="28"/>
        <v>0</v>
      </c>
      <c r="Q270" s="173">
        <v>0.49299999999999999</v>
      </c>
      <c r="R270" s="172">
        <f t="shared" si="29"/>
        <v>0</v>
      </c>
      <c r="S270" s="173">
        <v>3.9980000000000002</v>
      </c>
      <c r="T270" s="172">
        <f t="shared" si="30"/>
        <v>0</v>
      </c>
      <c r="U270" s="173">
        <v>0.68600000000000005</v>
      </c>
      <c r="V270" s="172">
        <f t="shared" si="31"/>
        <v>0</v>
      </c>
      <c r="W270" s="175">
        <v>0.71</v>
      </c>
    </row>
    <row r="271" spans="12:25" ht="12.75" customHeight="1" x14ac:dyDescent="0.2">
      <c r="L271" s="170">
        <f t="shared" si="32"/>
        <v>2017</v>
      </c>
      <c r="M271" s="171">
        <f t="shared" si="33"/>
        <v>7</v>
      </c>
      <c r="N271" s="172">
        <f t="shared" si="27"/>
        <v>0</v>
      </c>
      <c r="O271" s="173">
        <v>4.1749999999999998</v>
      </c>
      <c r="P271" s="172">
        <f t="shared" si="28"/>
        <v>0</v>
      </c>
      <c r="Q271" s="173">
        <v>0.49299999999999999</v>
      </c>
      <c r="R271" s="172">
        <f t="shared" si="29"/>
        <v>0</v>
      </c>
      <c r="S271" s="173">
        <v>4.7539999999999996</v>
      </c>
      <c r="T271" s="172">
        <f t="shared" si="30"/>
        <v>0</v>
      </c>
      <c r="U271" s="173">
        <v>0.69499999999999995</v>
      </c>
      <c r="V271" s="172">
        <f t="shared" si="31"/>
        <v>0</v>
      </c>
      <c r="W271" s="175">
        <v>0.73</v>
      </c>
    </row>
    <row r="272" spans="12:25" ht="12.75" customHeight="1" x14ac:dyDescent="0.2">
      <c r="L272" s="170">
        <f t="shared" si="32"/>
        <v>2016</v>
      </c>
      <c r="M272" s="171">
        <f t="shared" si="33"/>
        <v>8</v>
      </c>
      <c r="N272" s="172">
        <f t="shared" si="27"/>
        <v>0</v>
      </c>
      <c r="O272" s="173">
        <v>4.1749999999999998</v>
      </c>
      <c r="P272" s="172">
        <f t="shared" si="28"/>
        <v>0</v>
      </c>
      <c r="Q272" s="173">
        <v>0.49299999999999999</v>
      </c>
      <c r="R272" s="172">
        <f t="shared" si="29"/>
        <v>0</v>
      </c>
      <c r="S272" s="173">
        <v>5.4450000000000003</v>
      </c>
      <c r="T272" s="172">
        <f t="shared" si="30"/>
        <v>0</v>
      </c>
      <c r="U272" s="173">
        <v>0.70199999999999996</v>
      </c>
      <c r="V272" s="172">
        <f t="shared" si="31"/>
        <v>0</v>
      </c>
      <c r="W272" s="175">
        <v>0.75</v>
      </c>
    </row>
    <row r="273" spans="12:23" ht="12.75" customHeight="1" x14ac:dyDescent="0.2">
      <c r="L273" s="170">
        <f t="shared" si="32"/>
        <v>2015</v>
      </c>
      <c r="M273" s="171">
        <f t="shared" si="33"/>
        <v>9</v>
      </c>
      <c r="N273" s="172">
        <f t="shared" si="27"/>
        <v>0</v>
      </c>
      <c r="O273" s="173">
        <v>4.1749999999999998</v>
      </c>
      <c r="P273" s="172">
        <f t="shared" si="28"/>
        <v>0</v>
      </c>
      <c r="Q273" s="173">
        <v>0.49299999999999999</v>
      </c>
      <c r="R273" s="172">
        <f t="shared" si="29"/>
        <v>0</v>
      </c>
      <c r="S273" s="173">
        <v>6.0750000000000002</v>
      </c>
      <c r="T273" s="172">
        <f t="shared" si="30"/>
        <v>0</v>
      </c>
      <c r="U273" s="173">
        <v>0.70799999999999996</v>
      </c>
      <c r="V273" s="172">
        <f t="shared" si="31"/>
        <v>0</v>
      </c>
      <c r="W273" s="175">
        <v>0.76</v>
      </c>
    </row>
    <row r="274" spans="12:23" ht="12.75" customHeight="1" x14ac:dyDescent="0.2">
      <c r="L274" s="170">
        <f t="shared" si="32"/>
        <v>2014</v>
      </c>
      <c r="M274" s="171">
        <f t="shared" si="33"/>
        <v>10</v>
      </c>
      <c r="N274" s="172">
        <f t="shared" si="27"/>
        <v>0</v>
      </c>
      <c r="O274" s="173">
        <v>4.1749999999999998</v>
      </c>
      <c r="P274" s="172">
        <f t="shared" si="28"/>
        <v>0</v>
      </c>
      <c r="Q274" s="173">
        <v>0.49299999999999999</v>
      </c>
      <c r="R274" s="172">
        <f t="shared" si="29"/>
        <v>0</v>
      </c>
      <c r="S274" s="173">
        <v>6.65</v>
      </c>
      <c r="T274" s="172">
        <f t="shared" si="30"/>
        <v>0</v>
      </c>
      <c r="U274" s="173">
        <v>0.71299999999999997</v>
      </c>
      <c r="V274" s="172">
        <f t="shared" si="31"/>
        <v>0</v>
      </c>
      <c r="W274" s="175">
        <v>0.76</v>
      </c>
    </row>
    <row r="275" spans="12:23" ht="12.75" customHeight="1" x14ac:dyDescent="0.2">
      <c r="L275" s="170">
        <f t="shared" si="32"/>
        <v>2013</v>
      </c>
      <c r="M275" s="171">
        <f t="shared" si="33"/>
        <v>11</v>
      </c>
      <c r="N275" s="172">
        <f t="shared" si="27"/>
        <v>0</v>
      </c>
      <c r="O275" s="173">
        <v>4.1749999999999998</v>
      </c>
      <c r="P275" s="172">
        <f t="shared" si="28"/>
        <v>0</v>
      </c>
      <c r="Q275" s="173">
        <v>0.49299999999999999</v>
      </c>
      <c r="R275" s="172">
        <f t="shared" si="29"/>
        <v>0</v>
      </c>
      <c r="S275" s="173">
        <v>7.1760000000000002</v>
      </c>
      <c r="T275" s="172">
        <f t="shared" si="30"/>
        <v>0</v>
      </c>
      <c r="U275" s="173">
        <v>0.71699999999999997</v>
      </c>
      <c r="V275" s="172">
        <f t="shared" si="31"/>
        <v>0</v>
      </c>
      <c r="W275" s="175">
        <v>0.76</v>
      </c>
    </row>
    <row r="276" spans="12:23" ht="12.75" customHeight="1" x14ac:dyDescent="0.2">
      <c r="L276" s="170">
        <f t="shared" si="32"/>
        <v>2012</v>
      </c>
      <c r="M276" s="171">
        <f t="shared" si="33"/>
        <v>12</v>
      </c>
      <c r="N276" s="172">
        <f t="shared" si="27"/>
        <v>0</v>
      </c>
      <c r="O276" s="173">
        <v>4.1749999999999998</v>
      </c>
      <c r="P276" s="172">
        <f t="shared" si="28"/>
        <v>0</v>
      </c>
      <c r="Q276" s="173">
        <v>0.49299999999999999</v>
      </c>
      <c r="R276" s="172">
        <f t="shared" si="29"/>
        <v>0</v>
      </c>
      <c r="S276" s="173">
        <v>7.6550000000000002</v>
      </c>
      <c r="T276" s="172">
        <f t="shared" si="30"/>
        <v>0</v>
      </c>
      <c r="U276" s="173">
        <v>0.72</v>
      </c>
      <c r="V276" s="172">
        <f t="shared" si="31"/>
        <v>0</v>
      </c>
      <c r="W276" s="175">
        <v>0.77</v>
      </c>
    </row>
    <row r="277" spans="12:23" ht="12.75" customHeight="1" x14ac:dyDescent="0.2">
      <c r="L277" s="170">
        <f t="shared" si="32"/>
        <v>2011</v>
      </c>
      <c r="M277" s="171">
        <f t="shared" si="33"/>
        <v>13</v>
      </c>
      <c r="N277" s="172">
        <f t="shared" si="27"/>
        <v>0</v>
      </c>
      <c r="O277" s="173">
        <v>4.1749999999999998</v>
      </c>
      <c r="P277" s="172">
        <f t="shared" si="28"/>
        <v>0</v>
      </c>
      <c r="Q277" s="173">
        <v>0.49299999999999999</v>
      </c>
      <c r="R277" s="172">
        <f t="shared" si="29"/>
        <v>0</v>
      </c>
      <c r="S277" s="173">
        <v>8.093</v>
      </c>
      <c r="T277" s="172">
        <f t="shared" si="30"/>
        <v>0</v>
      </c>
      <c r="U277" s="173">
        <v>0.72299999999999998</v>
      </c>
      <c r="V277" s="172">
        <f t="shared" si="31"/>
        <v>0</v>
      </c>
      <c r="W277" s="175">
        <v>0.77</v>
      </c>
    </row>
    <row r="278" spans="12:23" ht="12.75" customHeight="1" x14ac:dyDescent="0.2">
      <c r="L278" s="170">
        <f t="shared" si="32"/>
        <v>2010</v>
      </c>
      <c r="M278" s="171">
        <f>M277+1</f>
        <v>14</v>
      </c>
      <c r="N278" s="172">
        <f t="shared" si="27"/>
        <v>0</v>
      </c>
      <c r="O278" s="173">
        <v>4.1749999999999998</v>
      </c>
      <c r="P278" s="172">
        <f t="shared" si="28"/>
        <v>0</v>
      </c>
      <c r="Q278" s="173">
        <v>0.49299999999999999</v>
      </c>
      <c r="R278" s="172">
        <f t="shared" si="29"/>
        <v>0</v>
      </c>
      <c r="S278" s="173">
        <v>8.4930000000000003</v>
      </c>
      <c r="T278" s="172">
        <f t="shared" si="30"/>
        <v>0</v>
      </c>
      <c r="U278" s="173">
        <v>0.72499999999999998</v>
      </c>
      <c r="V278" s="172">
        <f t="shared" si="31"/>
        <v>0</v>
      </c>
      <c r="W278" s="175">
        <v>0.77</v>
      </c>
    </row>
    <row r="279" spans="12:23" ht="12.75" customHeight="1" x14ac:dyDescent="0.2">
      <c r="L279" s="176">
        <f t="shared" si="32"/>
        <v>2009</v>
      </c>
      <c r="M279" s="177">
        <f t="shared" si="33"/>
        <v>15</v>
      </c>
      <c r="N279" s="172">
        <f>IF(L279=" "," ",HLOOKUP(L279,$A$17:$AJ$192,3+(L279-1992)*5)+SUM(N280:N296))</f>
        <v>0</v>
      </c>
      <c r="O279" s="178">
        <v>4.1749999999999998</v>
      </c>
      <c r="P279" s="179">
        <f>IF(N279=" "," ",N279*O279)</f>
        <v>0</v>
      </c>
      <c r="Q279" s="178">
        <v>0.49299999999999999</v>
      </c>
      <c r="R279" s="179">
        <f>IF(P279=" "," ",P279*Q279)</f>
        <v>0</v>
      </c>
      <c r="S279" s="178">
        <v>8.6839999999999993</v>
      </c>
      <c r="T279" s="179">
        <f>IF(R279=" "," ",N279*S279)</f>
        <v>0</v>
      </c>
      <c r="U279" s="178">
        <v>0.72499999999999998</v>
      </c>
      <c r="V279" s="179">
        <f t="shared" si="31"/>
        <v>0</v>
      </c>
      <c r="W279" s="180">
        <v>0.77</v>
      </c>
    </row>
    <row r="280" spans="12:23" ht="15" hidden="1" customHeight="1" x14ac:dyDescent="0.2">
      <c r="L280" s="181">
        <f t="shared" si="32"/>
        <v>2008</v>
      </c>
      <c r="M280" s="182">
        <f t="shared" si="33"/>
        <v>16</v>
      </c>
      <c r="N280" s="183">
        <f t="shared" ref="N280:N294" si="34">IF(L280=" "," ",HLOOKUP(L280,$A$17:$AJ$192,3+(L280-1992)*5))</f>
        <v>0</v>
      </c>
      <c r="O280" s="184">
        <v>4.1749999999999998</v>
      </c>
      <c r="P280" s="185">
        <f t="shared" ref="P280:P294" si="35">IF(N280=" "," ",N280*O280)</f>
        <v>0</v>
      </c>
      <c r="Q280" s="184">
        <v>0.49299999999999999</v>
      </c>
      <c r="R280" s="185">
        <f t="shared" ref="R280:R294" si="36">IF(P280=" "," ",P280*Q280)</f>
        <v>0</v>
      </c>
      <c r="S280" s="184">
        <v>8.6839999999999993</v>
      </c>
      <c r="T280" s="185">
        <f t="shared" ref="T280:T294" si="37">IF(R280=" "," ",N280*S280)</f>
        <v>0</v>
      </c>
      <c r="U280" s="184">
        <v>0.72499999999999998</v>
      </c>
      <c r="V280" s="185">
        <f t="shared" si="31"/>
        <v>0</v>
      </c>
      <c r="W280" s="186">
        <v>0.77</v>
      </c>
    </row>
    <row r="281" spans="12:23" ht="15" hidden="1" customHeight="1" x14ac:dyDescent="0.2">
      <c r="L281" s="181">
        <f t="shared" si="32"/>
        <v>2007</v>
      </c>
      <c r="M281" s="182">
        <f t="shared" si="33"/>
        <v>17</v>
      </c>
      <c r="N281" s="183">
        <f t="shared" si="34"/>
        <v>0</v>
      </c>
      <c r="O281" s="184">
        <v>4.1749999999999998</v>
      </c>
      <c r="P281" s="185">
        <f t="shared" si="35"/>
        <v>0</v>
      </c>
      <c r="Q281" s="184">
        <v>0.49299999999999999</v>
      </c>
      <c r="R281" s="185">
        <f t="shared" si="36"/>
        <v>0</v>
      </c>
      <c r="S281" s="184">
        <v>8.6839999999999993</v>
      </c>
      <c r="T281" s="185">
        <f t="shared" si="37"/>
        <v>0</v>
      </c>
      <c r="U281" s="184">
        <v>0.72499999999999998</v>
      </c>
      <c r="V281" s="185">
        <f t="shared" si="31"/>
        <v>0</v>
      </c>
      <c r="W281" s="186">
        <v>0.77</v>
      </c>
    </row>
    <row r="282" spans="12:23" ht="15" hidden="1" customHeight="1" x14ac:dyDescent="0.2">
      <c r="L282" s="181">
        <f t="shared" si="32"/>
        <v>2006</v>
      </c>
      <c r="M282" s="182">
        <f t="shared" si="33"/>
        <v>18</v>
      </c>
      <c r="N282" s="183">
        <f t="shared" si="34"/>
        <v>0</v>
      </c>
      <c r="O282" s="184">
        <v>4.1749999999999998</v>
      </c>
      <c r="P282" s="185">
        <f t="shared" si="35"/>
        <v>0</v>
      </c>
      <c r="Q282" s="184">
        <v>0.49299999999999999</v>
      </c>
      <c r="R282" s="185">
        <f t="shared" si="36"/>
        <v>0</v>
      </c>
      <c r="S282" s="184">
        <v>8.6839999999999993</v>
      </c>
      <c r="T282" s="185">
        <f t="shared" si="37"/>
        <v>0</v>
      </c>
      <c r="U282" s="184">
        <v>0.72499999999999998</v>
      </c>
      <c r="V282" s="185">
        <f t="shared" si="31"/>
        <v>0</v>
      </c>
      <c r="W282" s="186">
        <v>0.77</v>
      </c>
    </row>
    <row r="283" spans="12:23" ht="15" hidden="1" customHeight="1" x14ac:dyDescent="0.2">
      <c r="L283" s="181">
        <f t="shared" si="32"/>
        <v>2005</v>
      </c>
      <c r="M283" s="182">
        <f t="shared" si="33"/>
        <v>19</v>
      </c>
      <c r="N283" s="183">
        <f t="shared" si="34"/>
        <v>0</v>
      </c>
      <c r="O283" s="184">
        <v>4.1749999999999998</v>
      </c>
      <c r="P283" s="185">
        <f t="shared" si="35"/>
        <v>0</v>
      </c>
      <c r="Q283" s="184">
        <v>0.49299999999999999</v>
      </c>
      <c r="R283" s="185">
        <f t="shared" si="36"/>
        <v>0</v>
      </c>
      <c r="S283" s="184">
        <v>8.6839999999999993</v>
      </c>
      <c r="T283" s="185">
        <f t="shared" si="37"/>
        <v>0</v>
      </c>
      <c r="U283" s="184">
        <v>0.72499999999999998</v>
      </c>
      <c r="V283" s="185">
        <f t="shared" si="31"/>
        <v>0</v>
      </c>
      <c r="W283" s="186">
        <v>0.77</v>
      </c>
    </row>
    <row r="284" spans="12:23" ht="15" hidden="1" customHeight="1" x14ac:dyDescent="0.2">
      <c r="L284" s="181">
        <f t="shared" si="32"/>
        <v>2004</v>
      </c>
      <c r="M284" s="182">
        <f t="shared" si="33"/>
        <v>20</v>
      </c>
      <c r="N284" s="183">
        <f t="shared" si="34"/>
        <v>0</v>
      </c>
      <c r="O284" s="184">
        <v>4.1749999999999998</v>
      </c>
      <c r="P284" s="185">
        <f t="shared" si="35"/>
        <v>0</v>
      </c>
      <c r="Q284" s="184">
        <v>0.49299999999999999</v>
      </c>
      <c r="R284" s="185">
        <f t="shared" si="36"/>
        <v>0</v>
      </c>
      <c r="S284" s="184">
        <v>8.6839999999999993</v>
      </c>
      <c r="T284" s="185">
        <f t="shared" si="37"/>
        <v>0</v>
      </c>
      <c r="U284" s="184">
        <v>0.72499999999999998</v>
      </c>
      <c r="V284" s="185">
        <f t="shared" si="31"/>
        <v>0</v>
      </c>
      <c r="W284" s="186">
        <v>0.77</v>
      </c>
    </row>
    <row r="285" spans="12:23" ht="15" hidden="1" customHeight="1" x14ac:dyDescent="0.2">
      <c r="L285" s="181">
        <f t="shared" si="32"/>
        <v>2003</v>
      </c>
      <c r="M285" s="182">
        <f t="shared" si="33"/>
        <v>21</v>
      </c>
      <c r="N285" s="183">
        <f t="shared" si="34"/>
        <v>0</v>
      </c>
      <c r="O285" s="184">
        <v>4.1749999999999998</v>
      </c>
      <c r="P285" s="185">
        <f>IF(N285=" "," ",N285*O285)</f>
        <v>0</v>
      </c>
      <c r="Q285" s="184">
        <v>0.49299999999999999</v>
      </c>
      <c r="R285" s="185">
        <f>IF(P285=" "," ",P285*Q285)</f>
        <v>0</v>
      </c>
      <c r="S285" s="184">
        <v>8.6839999999999993</v>
      </c>
      <c r="T285" s="185">
        <f>IF(R285=" "," ",N285*S285)</f>
        <v>0</v>
      </c>
      <c r="U285" s="184">
        <v>0.72499999999999998</v>
      </c>
      <c r="V285" s="185">
        <f>IF(T285=" "," ",T285*U285)</f>
        <v>0</v>
      </c>
      <c r="W285" s="186">
        <v>0.77</v>
      </c>
    </row>
    <row r="286" spans="12:23" ht="15" hidden="1" customHeight="1" x14ac:dyDescent="0.2">
      <c r="L286" s="181">
        <f t="shared" si="32"/>
        <v>2002</v>
      </c>
      <c r="M286" s="182">
        <f t="shared" si="33"/>
        <v>22</v>
      </c>
      <c r="N286" s="183">
        <f t="shared" si="34"/>
        <v>0</v>
      </c>
      <c r="O286" s="184">
        <v>4.1749999999999998</v>
      </c>
      <c r="P286" s="185">
        <f>IF(N286=" "," ",N286*O286)</f>
        <v>0</v>
      </c>
      <c r="Q286" s="184">
        <v>0.49299999999999999</v>
      </c>
      <c r="R286" s="185">
        <f>IF(P286=" "," ",P286*Q286)</f>
        <v>0</v>
      </c>
      <c r="S286" s="184">
        <v>8.6839999999999993</v>
      </c>
      <c r="T286" s="185">
        <f>IF(R286=" "," ",N286*S286)</f>
        <v>0</v>
      </c>
      <c r="U286" s="184">
        <v>0.72499999999999998</v>
      </c>
      <c r="V286" s="185">
        <f>IF(T286=" "," ",T286*U286)</f>
        <v>0</v>
      </c>
      <c r="W286" s="186">
        <v>0.77</v>
      </c>
    </row>
    <row r="287" spans="12:23" ht="15" hidden="1" customHeight="1" x14ac:dyDescent="0.2">
      <c r="L287" s="181">
        <f t="shared" si="32"/>
        <v>2001</v>
      </c>
      <c r="M287" s="182">
        <f t="shared" si="33"/>
        <v>23</v>
      </c>
      <c r="N287" s="183">
        <f t="shared" si="34"/>
        <v>0</v>
      </c>
      <c r="O287" s="184">
        <v>4.1749999999999998</v>
      </c>
      <c r="P287" s="185">
        <f>IF(N287=" "," ",N287*O287)</f>
        <v>0</v>
      </c>
      <c r="Q287" s="184">
        <v>0.49299999999999999</v>
      </c>
      <c r="R287" s="185">
        <f>IF(P287=" "," ",P287*Q287)</f>
        <v>0</v>
      </c>
      <c r="S287" s="184">
        <v>8.6839999999999993</v>
      </c>
      <c r="T287" s="185">
        <f>IF(R287=" "," ",N287*S287)</f>
        <v>0</v>
      </c>
      <c r="U287" s="184">
        <v>0.72499999999999998</v>
      </c>
      <c r="V287" s="185">
        <f>IF(T287=" "," ",T287*U287)</f>
        <v>0</v>
      </c>
      <c r="W287" s="186">
        <v>0.77</v>
      </c>
    </row>
    <row r="288" spans="12:23" ht="15" hidden="1" customHeight="1" x14ac:dyDescent="0.2">
      <c r="L288" s="181">
        <f t="shared" ref="L288:L289" si="38">IF(($U$2-M287)&gt;1992,+L287-1," ")</f>
        <v>2000</v>
      </c>
      <c r="M288" s="182">
        <f t="shared" si="33"/>
        <v>24</v>
      </c>
      <c r="N288" s="183">
        <f t="shared" si="34"/>
        <v>0</v>
      </c>
      <c r="O288" s="184">
        <v>4.1749999999999998</v>
      </c>
      <c r="P288" s="185">
        <f t="shared" ref="P288:P289" si="39">IF(N288=" "," ",N288*O288)</f>
        <v>0</v>
      </c>
      <c r="Q288" s="184">
        <v>0.49299999999999999</v>
      </c>
      <c r="R288" s="185">
        <f t="shared" ref="R288:R289" si="40">IF(P288=" "," ",P288*Q288)</f>
        <v>0</v>
      </c>
      <c r="S288" s="184">
        <v>8.6839999999999993</v>
      </c>
      <c r="T288" s="185">
        <f t="shared" ref="T288:T289" si="41">IF(R288=" "," ",N288*S288)</f>
        <v>0</v>
      </c>
      <c r="U288" s="184">
        <v>0.72499999999999998</v>
      </c>
      <c r="V288" s="185">
        <f t="shared" ref="V288:V289" si="42">IF(T288=" "," ",T288*U288)</f>
        <v>0</v>
      </c>
      <c r="W288" s="186">
        <v>0.77</v>
      </c>
    </row>
    <row r="289" spans="6:23" ht="15" hidden="1" customHeight="1" x14ac:dyDescent="0.2">
      <c r="L289" s="181">
        <f t="shared" si="38"/>
        <v>1999</v>
      </c>
      <c r="M289" s="182">
        <f t="shared" si="33"/>
        <v>25</v>
      </c>
      <c r="N289" s="183">
        <f t="shared" si="34"/>
        <v>0</v>
      </c>
      <c r="O289" s="184">
        <v>4.1749999999999998</v>
      </c>
      <c r="P289" s="185">
        <f t="shared" si="39"/>
        <v>0</v>
      </c>
      <c r="Q289" s="184">
        <v>0.49299999999999999</v>
      </c>
      <c r="R289" s="185">
        <f t="shared" si="40"/>
        <v>0</v>
      </c>
      <c r="S289" s="184">
        <v>8.6839999999999993</v>
      </c>
      <c r="T289" s="185">
        <f t="shared" si="41"/>
        <v>0</v>
      </c>
      <c r="U289" s="184">
        <v>0.72499999999999998</v>
      </c>
      <c r="V289" s="185">
        <f t="shared" si="42"/>
        <v>0</v>
      </c>
      <c r="W289" s="186">
        <v>0.77</v>
      </c>
    </row>
    <row r="290" spans="6:23" ht="15" hidden="1" customHeight="1" x14ac:dyDescent="0.2">
      <c r="L290" s="181">
        <f t="shared" si="32"/>
        <v>1998</v>
      </c>
      <c r="M290" s="182">
        <f t="shared" si="33"/>
        <v>26</v>
      </c>
      <c r="N290" s="183">
        <f t="shared" si="34"/>
        <v>0</v>
      </c>
      <c r="O290" s="184">
        <v>4.1749999999999998</v>
      </c>
      <c r="P290" s="185">
        <f>IF(N290=" "," ",N290*O290)</f>
        <v>0</v>
      </c>
      <c r="Q290" s="184">
        <v>0.49299999999999999</v>
      </c>
      <c r="R290" s="185">
        <f>IF(P290=" "," ",P290*Q290)</f>
        <v>0</v>
      </c>
      <c r="S290" s="184">
        <v>8.6839999999999993</v>
      </c>
      <c r="T290" s="185">
        <f>IF(R290=" "," ",N290*S290)</f>
        <v>0</v>
      </c>
      <c r="U290" s="184">
        <v>0.72499999999999998</v>
      </c>
      <c r="V290" s="185">
        <f>IF(T290=" "," ",T290*U290)</f>
        <v>0</v>
      </c>
      <c r="W290" s="186">
        <v>0.77</v>
      </c>
    </row>
    <row r="291" spans="6:23" ht="15" hidden="1" customHeight="1" x14ac:dyDescent="0.2">
      <c r="L291" s="181">
        <f t="shared" si="32"/>
        <v>1997</v>
      </c>
      <c r="M291" s="182">
        <f t="shared" si="33"/>
        <v>27</v>
      </c>
      <c r="N291" s="183">
        <f t="shared" si="34"/>
        <v>0</v>
      </c>
      <c r="O291" s="184">
        <v>4.1749999999999998</v>
      </c>
      <c r="P291" s="185">
        <f t="shared" si="35"/>
        <v>0</v>
      </c>
      <c r="Q291" s="184">
        <v>0.49299999999999999</v>
      </c>
      <c r="R291" s="185">
        <f t="shared" si="36"/>
        <v>0</v>
      </c>
      <c r="S291" s="184">
        <v>8.6839999999999993</v>
      </c>
      <c r="T291" s="185">
        <f t="shared" si="37"/>
        <v>0</v>
      </c>
      <c r="U291" s="184">
        <v>0.72499999999999998</v>
      </c>
      <c r="V291" s="185">
        <f t="shared" si="31"/>
        <v>0</v>
      </c>
      <c r="W291" s="186">
        <v>0.77</v>
      </c>
    </row>
    <row r="292" spans="6:23" ht="15" hidden="1" customHeight="1" x14ac:dyDescent="0.2">
      <c r="L292" s="181">
        <f t="shared" si="32"/>
        <v>1996</v>
      </c>
      <c r="M292" s="182">
        <f t="shared" si="33"/>
        <v>28</v>
      </c>
      <c r="N292" s="183">
        <f t="shared" si="34"/>
        <v>0</v>
      </c>
      <c r="O292" s="184">
        <v>4.1749999999999998</v>
      </c>
      <c r="P292" s="185">
        <f t="shared" si="35"/>
        <v>0</v>
      </c>
      <c r="Q292" s="184">
        <v>0.49299999999999999</v>
      </c>
      <c r="R292" s="185">
        <f t="shared" si="36"/>
        <v>0</v>
      </c>
      <c r="S292" s="184">
        <v>8.6839999999999993</v>
      </c>
      <c r="T292" s="185">
        <f t="shared" si="37"/>
        <v>0</v>
      </c>
      <c r="U292" s="184">
        <v>0.72499999999999998</v>
      </c>
      <c r="V292" s="185">
        <f t="shared" si="31"/>
        <v>0</v>
      </c>
      <c r="W292" s="186">
        <v>0.77</v>
      </c>
    </row>
    <row r="293" spans="6:23" ht="15" hidden="1" customHeight="1" x14ac:dyDescent="0.2">
      <c r="L293" s="181">
        <f t="shared" si="32"/>
        <v>1995</v>
      </c>
      <c r="M293" s="182">
        <f t="shared" si="33"/>
        <v>29</v>
      </c>
      <c r="N293" s="183">
        <f t="shared" si="34"/>
        <v>0</v>
      </c>
      <c r="O293" s="184">
        <v>4.1749999999999998</v>
      </c>
      <c r="P293" s="185">
        <f t="shared" ref="P293" si="43">IF(N293=" "," ",N293*O293)</f>
        <v>0</v>
      </c>
      <c r="Q293" s="184">
        <v>0.49299999999999999</v>
      </c>
      <c r="R293" s="185">
        <f t="shared" ref="R293" si="44">IF(P293=" "," ",P293*Q293)</f>
        <v>0</v>
      </c>
      <c r="S293" s="184">
        <v>8.6839999999999993</v>
      </c>
      <c r="T293" s="185">
        <f t="shared" ref="T293" si="45">IF(R293=" "," ",N293*S293)</f>
        <v>0</v>
      </c>
      <c r="U293" s="184">
        <v>0.72499999999999998</v>
      </c>
      <c r="V293" s="185">
        <f t="shared" ref="V293" si="46">IF(T293=" "," ",T293*U293)</f>
        <v>0</v>
      </c>
      <c r="W293" s="186">
        <v>0.77</v>
      </c>
    </row>
    <row r="294" spans="6:23" ht="15" hidden="1" customHeight="1" x14ac:dyDescent="0.2">
      <c r="L294" s="181">
        <f t="shared" si="32"/>
        <v>1994</v>
      </c>
      <c r="M294" s="182">
        <f t="shared" si="33"/>
        <v>30</v>
      </c>
      <c r="N294" s="183">
        <f t="shared" si="34"/>
        <v>0</v>
      </c>
      <c r="O294" s="184">
        <v>4.1749999999999998</v>
      </c>
      <c r="P294" s="185">
        <f t="shared" si="35"/>
        <v>0</v>
      </c>
      <c r="Q294" s="184">
        <v>0.49299999999999999</v>
      </c>
      <c r="R294" s="185">
        <f t="shared" si="36"/>
        <v>0</v>
      </c>
      <c r="S294" s="184">
        <v>8.6839999999999993</v>
      </c>
      <c r="T294" s="185">
        <f t="shared" si="37"/>
        <v>0</v>
      </c>
      <c r="U294" s="184">
        <v>0.72499999999999998</v>
      </c>
      <c r="V294" s="185">
        <f t="shared" si="31"/>
        <v>0</v>
      </c>
      <c r="W294" s="186">
        <v>0.77</v>
      </c>
    </row>
    <row r="295" spans="6:23" ht="15" hidden="1" customHeight="1" x14ac:dyDescent="0.2">
      <c r="L295" s="181">
        <f t="shared" ref="L295:L296" si="47">IF(($U$2-M294)&gt;1992,+L294-1," ")</f>
        <v>1993</v>
      </c>
      <c r="M295" s="182">
        <f t="shared" si="33"/>
        <v>31</v>
      </c>
      <c r="N295" s="183">
        <f t="shared" ref="N295:N296" si="48">IF(L295=" "," ",HLOOKUP(L295,$A$17:$AJ$192,3+(L295-1992)*5))</f>
        <v>0</v>
      </c>
      <c r="O295" s="184">
        <v>4.1749999999999998</v>
      </c>
      <c r="P295" s="185">
        <f t="shared" ref="P295:P296" si="49">IF(N295=" "," ",N295*O295)</f>
        <v>0</v>
      </c>
      <c r="Q295" s="184">
        <v>0.49299999999999999</v>
      </c>
      <c r="R295" s="185">
        <f t="shared" ref="R295:R296" si="50">IF(P295=" "," ",P295*Q295)</f>
        <v>0</v>
      </c>
      <c r="S295" s="184">
        <v>8.6839999999999993</v>
      </c>
      <c r="T295" s="185">
        <f t="shared" ref="T295:T296" si="51">IF(R295=" "," ",N295*S295)</f>
        <v>0</v>
      </c>
      <c r="U295" s="184">
        <v>0.72499999999999998</v>
      </c>
      <c r="V295" s="185">
        <f t="shared" ref="V295:V296" si="52">IF(T295=" "," ",T295*U295)</f>
        <v>0</v>
      </c>
      <c r="W295" s="186">
        <v>0.77</v>
      </c>
    </row>
    <row r="296" spans="6:23" ht="15" hidden="1" customHeight="1" x14ac:dyDescent="0.2">
      <c r="L296" s="181">
        <f t="shared" si="47"/>
        <v>1992</v>
      </c>
      <c r="M296" s="182">
        <f t="shared" si="33"/>
        <v>32</v>
      </c>
      <c r="N296" s="183">
        <f t="shared" si="48"/>
        <v>0</v>
      </c>
      <c r="O296" s="184">
        <v>4.1749999999999998</v>
      </c>
      <c r="P296" s="185">
        <f t="shared" si="49"/>
        <v>0</v>
      </c>
      <c r="Q296" s="184">
        <v>0.49299999999999999</v>
      </c>
      <c r="R296" s="185">
        <f t="shared" si="50"/>
        <v>0</v>
      </c>
      <c r="S296" s="184">
        <v>8.6839999999999993</v>
      </c>
      <c r="T296" s="185">
        <f t="shared" si="51"/>
        <v>0</v>
      </c>
      <c r="U296" s="184">
        <v>0.72499999999999998</v>
      </c>
      <c r="V296" s="185">
        <f t="shared" si="52"/>
        <v>0</v>
      </c>
      <c r="W296" s="186">
        <v>0.77</v>
      </c>
    </row>
    <row r="297" spans="6:23" ht="12.75" customHeight="1" x14ac:dyDescent="0.2">
      <c r="L297" s="187"/>
      <c r="M297" s="188"/>
      <c r="N297" s="189"/>
      <c r="O297" s="190"/>
      <c r="P297" s="189"/>
      <c r="Q297" s="190"/>
      <c r="R297" s="189"/>
      <c r="S297" s="190"/>
      <c r="T297" s="189"/>
      <c r="U297" s="190"/>
      <c r="V297" s="189"/>
      <c r="W297" s="191"/>
    </row>
    <row r="298" spans="6:23" ht="12.75" customHeight="1" x14ac:dyDescent="0.2">
      <c r="F298" s="192"/>
      <c r="G298" s="192"/>
      <c r="H298" s="192"/>
      <c r="L298" s="53"/>
      <c r="M298" s="193" t="s">
        <v>107</v>
      </c>
      <c r="N298" s="194"/>
      <c r="O298" s="195"/>
      <c r="P298" s="194">
        <f>SUM(P265:P279)</f>
        <v>0</v>
      </c>
      <c r="Q298" s="195"/>
      <c r="R298" s="194">
        <f>SUM(R265:R279)</f>
        <v>0</v>
      </c>
      <c r="S298" s="195"/>
      <c r="T298" s="194">
        <f>SUM(T265:T279)</f>
        <v>0</v>
      </c>
      <c r="U298" s="195"/>
      <c r="V298" s="194">
        <f>SUM(V265:V279)</f>
        <v>0</v>
      </c>
      <c r="W298" s="196"/>
    </row>
    <row r="299" spans="6:23" ht="12.75" customHeight="1" x14ac:dyDescent="0.2">
      <c r="L299" s="35"/>
      <c r="W299" s="36"/>
    </row>
    <row r="300" spans="6:23" ht="12.75" customHeight="1" x14ac:dyDescent="0.2">
      <c r="L300" s="39"/>
      <c r="M300" s="40"/>
      <c r="N300" s="40"/>
      <c r="O300" s="40" t="s">
        <v>108</v>
      </c>
      <c r="P300" s="40"/>
      <c r="Q300" s="40"/>
      <c r="R300" s="197"/>
      <c r="S300" s="40"/>
      <c r="T300" s="160">
        <f>IF(P298&gt;0,(R298+V298)/(P298+T298),0)</f>
        <v>0</v>
      </c>
      <c r="U300" s="40"/>
      <c r="V300" s="40"/>
      <c r="W300" s="41"/>
    </row>
    <row r="301" spans="6:23" ht="12.75" customHeight="1" x14ac:dyDescent="0.2">
      <c r="V301" s="21"/>
      <c r="W301" s="14"/>
    </row>
    <row r="302" spans="6:23" x14ac:dyDescent="0.2">
      <c r="I302" s="192"/>
      <c r="J302" s="192"/>
      <c r="K302" s="192"/>
      <c r="L302" s="23"/>
      <c r="M302" s="87"/>
      <c r="N302" s="192"/>
      <c r="O302" s="192"/>
      <c r="P302" s="192"/>
      <c r="Q302" s="192"/>
    </row>
    <row r="303" spans="6:23" x14ac:dyDescent="0.2">
      <c r="L303" s="16"/>
    </row>
    <row r="304" spans="6:23" x14ac:dyDescent="0.2">
      <c r="L304" s="16"/>
    </row>
    <row r="305" spans="12:12" x14ac:dyDescent="0.2">
      <c r="L305" s="16"/>
    </row>
    <row r="306" spans="12:12" x14ac:dyDescent="0.2">
      <c r="L306" s="16"/>
    </row>
    <row r="307" spans="12:12" x14ac:dyDescent="0.2">
      <c r="L307" s="16"/>
    </row>
    <row r="308" spans="12:12" x14ac:dyDescent="0.2">
      <c r="L308" s="16"/>
    </row>
    <row r="309" spans="12:12" x14ac:dyDescent="0.2">
      <c r="L309" s="16"/>
    </row>
    <row r="310" spans="12:12" x14ac:dyDescent="0.2">
      <c r="L310" s="16"/>
    </row>
    <row r="311" spans="12:12" x14ac:dyDescent="0.2">
      <c r="L311" s="16"/>
    </row>
    <row r="312" spans="12:12" x14ac:dyDescent="0.2">
      <c r="L312" s="16"/>
    </row>
  </sheetData>
  <sheetProtection algorithmName="SHA-512" hashValue="LGcKP0ek5kesN4++2xDMGAdOLVgJ5LONeXaAky9j1pIo755KCDCgo3/LRqd+dSTiwim4gloL7Hmyri6z5JNL3g==" saltValue="WBK+aBKwRBrtj3fc0mGD0A==" spinCount="100000" sheet="1" formatColumns="0" formatRows="0" selectLockedCells="1"/>
  <mergeCells count="5">
    <mergeCell ref="M1:V1"/>
    <mergeCell ref="C15:AI15"/>
    <mergeCell ref="M196:V196"/>
    <mergeCell ref="L199:W199"/>
    <mergeCell ref="L4:W4"/>
  </mergeCells>
  <printOptions horizontalCentered="1"/>
  <pageMargins left="0.25" right="0.25" top="0.25" bottom="0.25" header="0.5" footer="0.5"/>
  <pageSetup scale="24" fitToHeight="0" orientation="portrait" r:id="rId1"/>
  <headerFooter alignWithMargins="0"/>
  <rowBreaks count="1" manualBreakCount="1">
    <brk id="192" max="31" man="1"/>
  </rowBreaks>
  <colBreaks count="2" manualBreakCount="2">
    <brk id="23" max="275" man="1"/>
    <brk id="35" max="1048575" man="1"/>
  </colBreaks>
  <ignoredErrors>
    <ignoredError sqref="V29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2B1-383F-4426-85AF-7950E731B5C5}">
  <sheetPr codeName="Sheet2">
    <pageSetUpPr fitToPage="1"/>
  </sheetPr>
  <dimension ref="A1:AO312"/>
  <sheetViews>
    <sheetView view="pageBreakPreview" zoomScale="70" zoomScaleNormal="55" zoomScaleSheetLayoutView="70" workbookViewId="0">
      <selection activeCell="C19" sqref="C19"/>
    </sheetView>
  </sheetViews>
  <sheetFormatPr defaultColWidth="9.28515625" defaultRowHeight="12.75" x14ac:dyDescent="0.2"/>
  <cols>
    <col min="1" max="1" width="11.5703125" style="16" bestFit="1" customWidth="1"/>
    <col min="2" max="2" width="20.7109375" style="14" customWidth="1"/>
    <col min="3" max="22" width="11.7109375" style="14" customWidth="1"/>
    <col min="23" max="23" width="11.7109375" style="21" customWidth="1"/>
    <col min="24" max="72" width="11.7109375" style="14" customWidth="1"/>
    <col min="73" max="16384" width="9.28515625" style="14"/>
  </cols>
  <sheetData>
    <row r="1" spans="1:39" ht="26.25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36" t="s">
        <v>0</v>
      </c>
      <c r="N1" s="236"/>
      <c r="O1" s="236"/>
      <c r="P1" s="236"/>
      <c r="Q1" s="236"/>
      <c r="R1" s="236"/>
      <c r="S1" s="236"/>
      <c r="T1" s="236"/>
      <c r="U1" s="236"/>
      <c r="V1" s="236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26.25" x14ac:dyDescent="0.4">
      <c r="A2" s="15"/>
      <c r="B2" s="16"/>
      <c r="C2" s="16"/>
      <c r="D2" s="16"/>
      <c r="E2" s="16"/>
      <c r="G2" s="17"/>
      <c r="K2" s="17"/>
      <c r="L2" s="18"/>
      <c r="M2" s="18"/>
      <c r="N2" s="18"/>
      <c r="O2" s="18"/>
      <c r="P2" s="17"/>
      <c r="T2" s="19" t="s">
        <v>1</v>
      </c>
      <c r="U2" s="20">
        <v>2024</v>
      </c>
    </row>
    <row r="3" spans="1:39" s="24" customFormat="1" ht="12.75" customHeight="1" x14ac:dyDescent="0.2">
      <c r="A3" s="22"/>
      <c r="B3" s="23"/>
      <c r="C3" s="23"/>
      <c r="D3" s="23"/>
      <c r="E3" s="23"/>
      <c r="F3" s="23"/>
      <c r="L3" s="25"/>
      <c r="M3" s="25"/>
      <c r="N3" s="25"/>
      <c r="O3" s="25"/>
      <c r="Q3" s="26"/>
      <c r="R3" s="27"/>
      <c r="W3" s="28"/>
    </row>
    <row r="4" spans="1:39" s="24" customFormat="1" ht="15.75" x14ac:dyDescent="0.25">
      <c r="A4" s="22"/>
      <c r="B4" s="23"/>
      <c r="C4" s="23"/>
      <c r="D4" s="23"/>
      <c r="E4" s="23"/>
      <c r="F4" s="23"/>
      <c r="L4" s="239" t="s">
        <v>2</v>
      </c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9"/>
    </row>
    <row r="5" spans="1:39" ht="12.75" customHeight="1" x14ac:dyDescent="0.2"/>
    <row r="6" spans="1:39" ht="12.75" customHeight="1" x14ac:dyDescent="0.2">
      <c r="N6" s="30" t="s">
        <v>3</v>
      </c>
      <c r="O6" s="31"/>
      <c r="P6" s="32" t="s">
        <v>109</v>
      </c>
      <c r="Q6" s="33"/>
      <c r="R6" s="33"/>
      <c r="S6" s="33" t="s">
        <v>5</v>
      </c>
      <c r="T6" s="4"/>
      <c r="U6" s="34"/>
    </row>
    <row r="7" spans="1:39" ht="12.75" customHeight="1" x14ac:dyDescent="0.2">
      <c r="N7" s="35" t="s">
        <v>6</v>
      </c>
      <c r="P7" s="11" t="s">
        <v>7</v>
      </c>
      <c r="U7" s="36"/>
    </row>
    <row r="8" spans="1:39" ht="12.75" customHeight="1" x14ac:dyDescent="0.2">
      <c r="N8" s="35" t="s">
        <v>8</v>
      </c>
      <c r="P8" s="9"/>
      <c r="U8" s="36"/>
    </row>
    <row r="9" spans="1:39" ht="12.75" customHeight="1" x14ac:dyDescent="0.2">
      <c r="N9" s="35" t="s">
        <v>9</v>
      </c>
      <c r="P9" s="10"/>
      <c r="S9" s="14" t="s">
        <v>10</v>
      </c>
      <c r="T9" s="10"/>
      <c r="U9" s="36"/>
    </row>
    <row r="10" spans="1:39" ht="12.75" customHeight="1" x14ac:dyDescent="0.2">
      <c r="N10" s="35" t="s">
        <v>11</v>
      </c>
      <c r="P10" s="9"/>
      <c r="U10" s="36"/>
      <c r="AK10" s="37"/>
    </row>
    <row r="11" spans="1:39" ht="12.75" customHeight="1" x14ac:dyDescent="0.2">
      <c r="N11" s="38" t="s">
        <v>12</v>
      </c>
      <c r="Q11" s="12"/>
      <c r="R11" s="207"/>
      <c r="U11" s="36"/>
    </row>
    <row r="12" spans="1:39" ht="12.75" customHeight="1" x14ac:dyDescent="0.2">
      <c r="N12" s="39" t="s">
        <v>13</v>
      </c>
      <c r="O12" s="40"/>
      <c r="P12" s="5"/>
      <c r="Q12" s="40"/>
      <c r="R12" s="40"/>
      <c r="S12" s="40" t="s">
        <v>14</v>
      </c>
      <c r="T12" s="6"/>
      <c r="U12" s="41"/>
    </row>
    <row r="13" spans="1:39" ht="12.75" customHeight="1" x14ac:dyDescent="0.2">
      <c r="Q13" s="42"/>
    </row>
    <row r="14" spans="1:39" ht="12.75" customHeight="1" x14ac:dyDescent="0.2"/>
    <row r="15" spans="1:39" ht="12.75" customHeight="1" x14ac:dyDescent="0.2">
      <c r="A15" s="43" t="s">
        <v>15</v>
      </c>
      <c r="B15" s="44"/>
      <c r="C15" s="237" t="s">
        <v>16</v>
      </c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8"/>
      <c r="AJ15" s="45"/>
    </row>
    <row r="16" spans="1:39" ht="12.75" customHeight="1" x14ac:dyDescent="0.2">
      <c r="A16" s="46" t="s">
        <v>17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  <c r="AJ16" s="49"/>
    </row>
    <row r="17" spans="1:36" ht="12.75" customHeight="1" x14ac:dyDescent="0.2">
      <c r="A17" s="46" t="s">
        <v>18</v>
      </c>
      <c r="B17" s="50" t="s">
        <v>19</v>
      </c>
      <c r="C17" s="50">
        <v>1992</v>
      </c>
      <c r="D17" s="50">
        <f>+C17+1</f>
        <v>1993</v>
      </c>
      <c r="E17" s="50">
        <f>+D17+1</f>
        <v>1994</v>
      </c>
      <c r="F17" s="50">
        <f>+E17+1</f>
        <v>1995</v>
      </c>
      <c r="G17" s="50">
        <f>+F17+1</f>
        <v>1996</v>
      </c>
      <c r="H17" s="50">
        <f>+G17+1</f>
        <v>1997</v>
      </c>
      <c r="I17" s="50">
        <f t="shared" ref="I17:AF17" si="0">+H17+1</f>
        <v>1998</v>
      </c>
      <c r="J17" s="50">
        <f t="shared" si="0"/>
        <v>1999</v>
      </c>
      <c r="K17" s="50">
        <f t="shared" si="0"/>
        <v>2000</v>
      </c>
      <c r="L17" s="50">
        <f t="shared" si="0"/>
        <v>2001</v>
      </c>
      <c r="M17" s="50">
        <f t="shared" si="0"/>
        <v>2002</v>
      </c>
      <c r="N17" s="50">
        <f t="shared" si="0"/>
        <v>2003</v>
      </c>
      <c r="O17" s="50">
        <f t="shared" si="0"/>
        <v>2004</v>
      </c>
      <c r="P17" s="50">
        <f t="shared" si="0"/>
        <v>2005</v>
      </c>
      <c r="Q17" s="50">
        <f t="shared" si="0"/>
        <v>2006</v>
      </c>
      <c r="R17" s="50">
        <f t="shared" si="0"/>
        <v>2007</v>
      </c>
      <c r="S17" s="50">
        <f t="shared" si="0"/>
        <v>2008</v>
      </c>
      <c r="T17" s="50">
        <f t="shared" si="0"/>
        <v>2009</v>
      </c>
      <c r="U17" s="50">
        <f t="shared" si="0"/>
        <v>2010</v>
      </c>
      <c r="V17" s="50">
        <f t="shared" si="0"/>
        <v>2011</v>
      </c>
      <c r="W17" s="50">
        <f t="shared" si="0"/>
        <v>2012</v>
      </c>
      <c r="X17" s="50">
        <f t="shared" si="0"/>
        <v>2013</v>
      </c>
      <c r="Y17" s="50">
        <f t="shared" si="0"/>
        <v>2014</v>
      </c>
      <c r="Z17" s="50">
        <f t="shared" si="0"/>
        <v>2015</v>
      </c>
      <c r="AA17" s="50">
        <f t="shared" si="0"/>
        <v>2016</v>
      </c>
      <c r="AB17" s="50">
        <f t="shared" si="0"/>
        <v>2017</v>
      </c>
      <c r="AC17" s="50">
        <f t="shared" si="0"/>
        <v>2018</v>
      </c>
      <c r="AD17" s="50">
        <f t="shared" si="0"/>
        <v>2019</v>
      </c>
      <c r="AE17" s="50">
        <f t="shared" si="0"/>
        <v>2020</v>
      </c>
      <c r="AF17" s="50">
        <f t="shared" si="0"/>
        <v>2021</v>
      </c>
      <c r="AG17" s="50">
        <f t="shared" ref="AG17" si="1">+AF17+1</f>
        <v>2022</v>
      </c>
      <c r="AH17" s="50">
        <v>2023</v>
      </c>
      <c r="AI17" s="51">
        <v>2024</v>
      </c>
      <c r="AJ17" s="52" t="s">
        <v>20</v>
      </c>
    </row>
    <row r="18" spans="1:36" ht="12.75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6"/>
      <c r="AJ18" s="57"/>
    </row>
    <row r="19" spans="1:36" ht="12.75" customHeight="1" x14ac:dyDescent="0.2">
      <c r="A19" s="58">
        <v>1992</v>
      </c>
      <c r="B19" s="59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0">
        <f t="shared" ref="AJ19:AJ27" si="2">SUM(C19:AI19)</f>
        <v>0</v>
      </c>
    </row>
    <row r="20" spans="1:36" ht="12.75" customHeight="1" x14ac:dyDescent="0.2">
      <c r="A20" s="61">
        <f>+A19+0.1</f>
        <v>1992.1</v>
      </c>
      <c r="B20" s="59" t="s">
        <v>22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0">
        <f t="shared" si="2"/>
        <v>0</v>
      </c>
    </row>
    <row r="21" spans="1:36" ht="12.75" customHeight="1" x14ac:dyDescent="0.2">
      <c r="A21" s="61">
        <f>+A20+0.1</f>
        <v>1992.1999999999998</v>
      </c>
      <c r="B21" s="59" t="s">
        <v>23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0">
        <f t="shared" si="2"/>
        <v>0</v>
      </c>
    </row>
    <row r="22" spans="1:36" ht="12.75" customHeight="1" x14ac:dyDescent="0.2">
      <c r="A22" s="61">
        <f>+A21+0.1</f>
        <v>1992.2999999999997</v>
      </c>
      <c r="B22" s="59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0">
        <f t="shared" si="2"/>
        <v>0</v>
      </c>
    </row>
    <row r="23" spans="1:36" ht="12.75" customHeight="1" x14ac:dyDescent="0.2">
      <c r="A23" s="62"/>
      <c r="B23" s="63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7"/>
      <c r="R23" s="226"/>
      <c r="S23" s="226"/>
      <c r="T23" s="226"/>
      <c r="U23" s="226"/>
      <c r="V23" s="226"/>
      <c r="W23" s="227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65">
        <f t="shared" si="2"/>
        <v>0</v>
      </c>
    </row>
    <row r="24" spans="1:36" ht="12.75" customHeight="1" x14ac:dyDescent="0.2">
      <c r="A24" s="58">
        <f>+A19+1</f>
        <v>1993</v>
      </c>
      <c r="B24" s="59" t="s">
        <v>21</v>
      </c>
      <c r="C24" s="22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98"/>
      <c r="Q24" s="1"/>
      <c r="R24" s="1"/>
      <c r="S24" s="1"/>
      <c r="T24" s="1"/>
      <c r="U24" s="1"/>
      <c r="V24" s="1"/>
      <c r="W24" s="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0">
        <f t="shared" si="2"/>
        <v>0</v>
      </c>
    </row>
    <row r="25" spans="1:36" ht="12.75" customHeight="1" x14ac:dyDescent="0.2">
      <c r="A25" s="61">
        <f>+A24+0.1</f>
        <v>1993.1</v>
      </c>
      <c r="B25" s="59" t="s">
        <v>22</v>
      </c>
      <c r="C25" s="22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/>
      <c r="R25" s="1"/>
      <c r="S25" s="1"/>
      <c r="T25" s="1"/>
      <c r="U25" s="1"/>
      <c r="V25" s="1"/>
      <c r="W25" s="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0">
        <f t="shared" si="2"/>
        <v>0</v>
      </c>
    </row>
    <row r="26" spans="1:36" ht="12.75" customHeight="1" x14ac:dyDescent="0.2">
      <c r="A26" s="61">
        <f>+A25+0.1</f>
        <v>1993.1999999999998</v>
      </c>
      <c r="B26" s="59" t="s">
        <v>23</v>
      </c>
      <c r="C26" s="22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/>
      <c r="R26" s="1"/>
      <c r="S26" s="1"/>
      <c r="T26" s="1"/>
      <c r="U26" s="1"/>
      <c r="V26" s="1"/>
      <c r="W26" s="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60">
        <f t="shared" si="2"/>
        <v>0</v>
      </c>
    </row>
    <row r="27" spans="1:36" ht="12.75" customHeight="1" x14ac:dyDescent="0.2">
      <c r="A27" s="61">
        <f>+A26+0.1</f>
        <v>1993.2999999999997</v>
      </c>
      <c r="B27" s="59" t="s">
        <v>24</v>
      </c>
      <c r="C27" s="22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1"/>
      <c r="S27" s="1"/>
      <c r="T27" s="1"/>
      <c r="U27" s="1"/>
      <c r="V27" s="1"/>
      <c r="W27" s="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0">
        <f t="shared" si="2"/>
        <v>0</v>
      </c>
    </row>
    <row r="28" spans="1:36" ht="12.75" customHeight="1" x14ac:dyDescent="0.2">
      <c r="A28" s="62"/>
      <c r="B28" s="63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7"/>
      <c r="R28" s="226"/>
      <c r="S28" s="226"/>
      <c r="T28" s="226"/>
      <c r="U28" s="226"/>
      <c r="V28" s="226"/>
      <c r="W28" s="227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65"/>
    </row>
    <row r="29" spans="1:36" ht="12.75" customHeight="1" x14ac:dyDescent="0.2">
      <c r="A29" s="58">
        <f>+A24+1</f>
        <v>1994</v>
      </c>
      <c r="B29" s="59" t="s">
        <v>21</v>
      </c>
      <c r="C29" s="228"/>
      <c r="D29" s="2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60">
        <f>SUM(C29:AI29)</f>
        <v>0</v>
      </c>
    </row>
    <row r="30" spans="1:36" ht="12.75" customHeight="1" x14ac:dyDescent="0.2">
      <c r="A30" s="61">
        <f>+A29+0.1</f>
        <v>1994.1</v>
      </c>
      <c r="B30" s="59" t="s">
        <v>22</v>
      </c>
      <c r="C30" s="228"/>
      <c r="D30" s="2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8"/>
      <c r="R30" s="1"/>
      <c r="S30" s="1"/>
      <c r="T30" s="1"/>
      <c r="U30" s="1"/>
      <c r="V30" s="1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0">
        <f>SUM(C30:AI30)</f>
        <v>0</v>
      </c>
    </row>
    <row r="31" spans="1:36" ht="12.75" customHeight="1" x14ac:dyDescent="0.2">
      <c r="A31" s="61">
        <f>+A30+0.1</f>
        <v>1994.1999999999998</v>
      </c>
      <c r="B31" s="59" t="s">
        <v>23</v>
      </c>
      <c r="C31" s="228"/>
      <c r="D31" s="2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8"/>
      <c r="R31" s="1"/>
      <c r="S31" s="1"/>
      <c r="T31" s="1"/>
      <c r="U31" s="1"/>
      <c r="V31" s="1"/>
      <c r="W31" s="8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0">
        <f>SUM(C31:AI31)</f>
        <v>0</v>
      </c>
    </row>
    <row r="32" spans="1:36" ht="12.75" customHeight="1" x14ac:dyDescent="0.2">
      <c r="A32" s="61">
        <f>+A31+0.1</f>
        <v>1994.2999999999997</v>
      </c>
      <c r="B32" s="59" t="s">
        <v>24</v>
      </c>
      <c r="C32" s="228"/>
      <c r="D32" s="2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8"/>
      <c r="R32" s="1"/>
      <c r="S32" s="1"/>
      <c r="T32" s="1"/>
      <c r="U32" s="1"/>
      <c r="V32" s="1"/>
      <c r="W32" s="8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0">
        <f>SUM(C32:AI32)</f>
        <v>0</v>
      </c>
    </row>
    <row r="33" spans="1:36" ht="12.75" customHeight="1" x14ac:dyDescent="0.2">
      <c r="A33" s="62"/>
      <c r="B33" s="63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226"/>
      <c r="S33" s="226"/>
      <c r="T33" s="226"/>
      <c r="U33" s="226"/>
      <c r="V33" s="226"/>
      <c r="W33" s="227"/>
      <c r="X33" s="226"/>
      <c r="Y33" s="226"/>
      <c r="Z33" s="226"/>
      <c r="AA33" s="226"/>
      <c r="AB33" s="226"/>
      <c r="AC33" s="226"/>
      <c r="AD33" s="226"/>
      <c r="AE33" s="227"/>
      <c r="AF33" s="226"/>
      <c r="AG33" s="226"/>
      <c r="AH33" s="226"/>
      <c r="AI33" s="226"/>
      <c r="AJ33" s="65"/>
    </row>
    <row r="34" spans="1:36" ht="12.75" customHeight="1" x14ac:dyDescent="0.2">
      <c r="A34" s="58">
        <f>+A29+1</f>
        <v>1995</v>
      </c>
      <c r="B34" s="59" t="s">
        <v>21</v>
      </c>
      <c r="C34" s="228"/>
      <c r="D34" s="228"/>
      <c r="E34" s="22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8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0">
        <f>SUM(C34:AI34)</f>
        <v>0</v>
      </c>
    </row>
    <row r="35" spans="1:36" ht="12.75" customHeight="1" x14ac:dyDescent="0.2">
      <c r="A35" s="61">
        <f>+A34+0.1</f>
        <v>1995.1</v>
      </c>
      <c r="B35" s="59" t="s">
        <v>22</v>
      </c>
      <c r="C35" s="228"/>
      <c r="D35" s="228"/>
      <c r="E35" s="22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1"/>
      <c r="S35" s="1"/>
      <c r="T35" s="1"/>
      <c r="U35" s="1"/>
      <c r="V35" s="1"/>
      <c r="W35" s="8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0">
        <f>SUM(C35:AI35)</f>
        <v>0</v>
      </c>
    </row>
    <row r="36" spans="1:36" ht="12.75" customHeight="1" x14ac:dyDescent="0.2">
      <c r="A36" s="61">
        <f>+A35+0.1</f>
        <v>1995.1999999999998</v>
      </c>
      <c r="B36" s="59" t="s">
        <v>23</v>
      </c>
      <c r="C36" s="228"/>
      <c r="D36" s="228"/>
      <c r="E36" s="22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/>
      <c r="R36" s="1"/>
      <c r="S36" s="1"/>
      <c r="T36" s="1"/>
      <c r="U36" s="1"/>
      <c r="V36" s="1"/>
      <c r="W36" s="8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0">
        <f>SUM(C36:AI36)</f>
        <v>0</v>
      </c>
    </row>
    <row r="37" spans="1:36" ht="12.75" customHeight="1" x14ac:dyDescent="0.2">
      <c r="A37" s="61">
        <f>+A36+0.1</f>
        <v>1995.2999999999997</v>
      </c>
      <c r="B37" s="59" t="s">
        <v>24</v>
      </c>
      <c r="C37" s="228"/>
      <c r="D37" s="228"/>
      <c r="E37" s="22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/>
      <c r="R37" s="1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0">
        <f>SUM(C37:AI37)</f>
        <v>0</v>
      </c>
    </row>
    <row r="38" spans="1:36" ht="12.75" customHeight="1" x14ac:dyDescent="0.2">
      <c r="A38" s="62"/>
      <c r="B38" s="63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7"/>
      <c r="R38" s="226"/>
      <c r="S38" s="226"/>
      <c r="T38" s="226"/>
      <c r="U38" s="226"/>
      <c r="V38" s="226"/>
      <c r="W38" s="227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65"/>
    </row>
    <row r="39" spans="1:36" ht="12.75" customHeight="1" x14ac:dyDescent="0.2">
      <c r="A39" s="58">
        <f>+A34+1</f>
        <v>1996</v>
      </c>
      <c r="B39" s="59" t="s">
        <v>21</v>
      </c>
      <c r="C39" s="228"/>
      <c r="D39" s="228"/>
      <c r="E39" s="228"/>
      <c r="F39" s="22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0">
        <f>SUM(C39:AI39)</f>
        <v>0</v>
      </c>
    </row>
    <row r="40" spans="1:36" ht="12.75" customHeight="1" x14ac:dyDescent="0.2">
      <c r="A40" s="61">
        <f>+A39+0.1</f>
        <v>1996.1</v>
      </c>
      <c r="B40" s="59" t="s">
        <v>22</v>
      </c>
      <c r="C40" s="228"/>
      <c r="D40" s="228"/>
      <c r="E40" s="228"/>
      <c r="F40" s="228"/>
      <c r="G40" s="1"/>
      <c r="H40" s="1"/>
      <c r="I40" s="1"/>
      <c r="J40" s="1"/>
      <c r="K40" s="1"/>
      <c r="L40" s="1"/>
      <c r="M40" s="1"/>
      <c r="N40" s="1"/>
      <c r="O40" s="1"/>
      <c r="P40" s="1"/>
      <c r="Q40" s="8"/>
      <c r="R40" s="1"/>
      <c r="S40" s="1"/>
      <c r="T40" s="1"/>
      <c r="U40" s="1"/>
      <c r="V40" s="1"/>
      <c r="W40" s="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0">
        <f>SUM(C40:AI40)</f>
        <v>0</v>
      </c>
    </row>
    <row r="41" spans="1:36" ht="12.75" customHeight="1" x14ac:dyDescent="0.2">
      <c r="A41" s="61">
        <f>+A40+0.1</f>
        <v>1996.1999999999998</v>
      </c>
      <c r="B41" s="59" t="s">
        <v>23</v>
      </c>
      <c r="C41" s="228"/>
      <c r="D41" s="228"/>
      <c r="E41" s="228"/>
      <c r="F41" s="228"/>
      <c r="G41" s="1"/>
      <c r="H41" s="1"/>
      <c r="I41" s="1"/>
      <c r="J41" s="1"/>
      <c r="K41" s="1"/>
      <c r="L41" s="1"/>
      <c r="M41" s="1"/>
      <c r="N41" s="1"/>
      <c r="O41" s="1"/>
      <c r="P41" s="1"/>
      <c r="Q41" s="8"/>
      <c r="R41" s="1"/>
      <c r="S41" s="1"/>
      <c r="T41" s="1"/>
      <c r="U41" s="1"/>
      <c r="V41" s="1"/>
      <c r="W41" s="8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0">
        <f>SUM(C41:AI41)</f>
        <v>0</v>
      </c>
    </row>
    <row r="42" spans="1:36" ht="12.75" customHeight="1" x14ac:dyDescent="0.2">
      <c r="A42" s="61">
        <f>+A41+0.1</f>
        <v>1996.2999999999997</v>
      </c>
      <c r="B42" s="59" t="s">
        <v>24</v>
      </c>
      <c r="C42" s="228"/>
      <c r="D42" s="228"/>
      <c r="E42" s="228"/>
      <c r="F42" s="228"/>
      <c r="G42" s="1"/>
      <c r="H42" s="1"/>
      <c r="I42" s="1"/>
      <c r="J42" s="1"/>
      <c r="K42" s="1"/>
      <c r="L42" s="1"/>
      <c r="M42" s="1"/>
      <c r="N42" s="1"/>
      <c r="O42" s="1"/>
      <c r="P42" s="1"/>
      <c r="Q42" s="8"/>
      <c r="R42" s="1"/>
      <c r="S42" s="1"/>
      <c r="T42" s="1"/>
      <c r="U42" s="1"/>
      <c r="V42" s="1"/>
      <c r="W42" s="8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0">
        <f>SUM(C42:AI42)</f>
        <v>0</v>
      </c>
    </row>
    <row r="43" spans="1:36" ht="12.75" customHeight="1" x14ac:dyDescent="0.2">
      <c r="A43" s="62"/>
      <c r="B43" s="63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7"/>
      <c r="R43" s="226"/>
      <c r="S43" s="226"/>
      <c r="T43" s="226"/>
      <c r="U43" s="227"/>
      <c r="V43" s="226"/>
      <c r="W43" s="227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65"/>
    </row>
    <row r="44" spans="1:36" ht="12.75" customHeight="1" x14ac:dyDescent="0.2">
      <c r="A44" s="58">
        <f>+A39+1</f>
        <v>1997</v>
      </c>
      <c r="B44" s="59" t="s">
        <v>21</v>
      </c>
      <c r="C44" s="228"/>
      <c r="D44" s="228"/>
      <c r="E44" s="228"/>
      <c r="F44" s="228"/>
      <c r="G44" s="22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0">
        <f>SUM(C44:AI44)</f>
        <v>0</v>
      </c>
    </row>
    <row r="45" spans="1:36" ht="12.75" customHeight="1" x14ac:dyDescent="0.2">
      <c r="A45" s="61">
        <f>+A44+0.1</f>
        <v>1997.1</v>
      </c>
      <c r="B45" s="59" t="s">
        <v>22</v>
      </c>
      <c r="C45" s="228"/>
      <c r="D45" s="228"/>
      <c r="E45" s="228"/>
      <c r="F45" s="228"/>
      <c r="G45" s="22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8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0">
        <f>SUM(C45:AI45)</f>
        <v>0</v>
      </c>
    </row>
    <row r="46" spans="1:36" ht="12.75" customHeight="1" x14ac:dyDescent="0.2">
      <c r="A46" s="61">
        <f>+A45+0.1</f>
        <v>1997.1999999999998</v>
      </c>
      <c r="B46" s="59" t="s">
        <v>23</v>
      </c>
      <c r="C46" s="228"/>
      <c r="D46" s="228"/>
      <c r="E46" s="228"/>
      <c r="F46" s="228"/>
      <c r="G46" s="22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0">
        <f>SUM(C46:AI46)</f>
        <v>0</v>
      </c>
    </row>
    <row r="47" spans="1:36" ht="12.75" customHeight="1" x14ac:dyDescent="0.2">
      <c r="A47" s="61">
        <f>+A46+0.1</f>
        <v>1997.2999999999997</v>
      </c>
      <c r="B47" s="59" t="s">
        <v>24</v>
      </c>
      <c r="C47" s="228"/>
      <c r="D47" s="228"/>
      <c r="E47" s="228"/>
      <c r="F47" s="228"/>
      <c r="G47" s="22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0">
        <f>SUM(C47:AI47)</f>
        <v>0</v>
      </c>
    </row>
    <row r="48" spans="1:36" ht="12.75" customHeight="1" x14ac:dyDescent="0.2">
      <c r="A48" s="62"/>
      <c r="B48" s="63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65"/>
    </row>
    <row r="49" spans="1:36" ht="12.75" customHeight="1" x14ac:dyDescent="0.2">
      <c r="A49" s="58">
        <f>+A44+1</f>
        <v>1998</v>
      </c>
      <c r="B49" s="59" t="s">
        <v>21</v>
      </c>
      <c r="C49" s="228"/>
      <c r="D49" s="228"/>
      <c r="E49" s="228"/>
      <c r="F49" s="228"/>
      <c r="G49" s="228"/>
      <c r="H49" s="22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8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0">
        <f>SUM(C49:AI49)</f>
        <v>0</v>
      </c>
    </row>
    <row r="50" spans="1:36" ht="12.75" customHeight="1" x14ac:dyDescent="0.2">
      <c r="A50" s="61">
        <f>+A49+0.1</f>
        <v>1998.1</v>
      </c>
      <c r="B50" s="59" t="s">
        <v>22</v>
      </c>
      <c r="C50" s="228"/>
      <c r="D50" s="228"/>
      <c r="E50" s="228"/>
      <c r="F50" s="228"/>
      <c r="G50" s="228"/>
      <c r="H50" s="22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8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60">
        <f>SUM(C50:AI50)</f>
        <v>0</v>
      </c>
    </row>
    <row r="51" spans="1:36" ht="12.75" customHeight="1" x14ac:dyDescent="0.2">
      <c r="A51" s="61">
        <f>+A50+0.1</f>
        <v>1998.1999999999998</v>
      </c>
      <c r="B51" s="59" t="s">
        <v>23</v>
      </c>
      <c r="C51" s="228"/>
      <c r="D51" s="228"/>
      <c r="E51" s="228"/>
      <c r="F51" s="228"/>
      <c r="G51" s="228"/>
      <c r="H51" s="22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8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0">
        <f>SUM(C51:AI51)</f>
        <v>0</v>
      </c>
    </row>
    <row r="52" spans="1:36" ht="12.75" customHeight="1" x14ac:dyDescent="0.2">
      <c r="A52" s="61">
        <f>+A51+0.1</f>
        <v>1998.2999999999997</v>
      </c>
      <c r="B52" s="59" t="s">
        <v>24</v>
      </c>
      <c r="C52" s="228"/>
      <c r="D52" s="228"/>
      <c r="E52" s="228"/>
      <c r="F52" s="228"/>
      <c r="G52" s="228"/>
      <c r="H52" s="22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8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0">
        <f>SUM(C52:AI52)</f>
        <v>0</v>
      </c>
    </row>
    <row r="53" spans="1:36" ht="12.75" customHeight="1" x14ac:dyDescent="0.2">
      <c r="A53" s="62"/>
      <c r="B53" s="63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65"/>
    </row>
    <row r="54" spans="1:36" ht="12.75" customHeight="1" x14ac:dyDescent="0.2">
      <c r="A54" s="58">
        <f>+A49+1</f>
        <v>1999</v>
      </c>
      <c r="B54" s="59" t="s">
        <v>21</v>
      </c>
      <c r="C54" s="228"/>
      <c r="D54" s="228"/>
      <c r="E54" s="228"/>
      <c r="F54" s="228"/>
      <c r="G54" s="228"/>
      <c r="H54" s="228"/>
      <c r="I54" s="22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8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0">
        <f>SUM(C54:AI54)</f>
        <v>0</v>
      </c>
    </row>
    <row r="55" spans="1:36" ht="12.75" customHeight="1" x14ac:dyDescent="0.2">
      <c r="A55" s="61">
        <f>+A54+0.1</f>
        <v>1999.1</v>
      </c>
      <c r="B55" s="59" t="s">
        <v>22</v>
      </c>
      <c r="C55" s="228"/>
      <c r="D55" s="228"/>
      <c r="E55" s="228"/>
      <c r="F55" s="228"/>
      <c r="G55" s="228"/>
      <c r="H55" s="228"/>
      <c r="I55" s="22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60">
        <f>SUM(C55:AI55)</f>
        <v>0</v>
      </c>
    </row>
    <row r="56" spans="1:36" ht="12.75" customHeight="1" x14ac:dyDescent="0.2">
      <c r="A56" s="61">
        <f>+A55+0.1</f>
        <v>1999.1999999999998</v>
      </c>
      <c r="B56" s="59" t="s">
        <v>23</v>
      </c>
      <c r="C56" s="228"/>
      <c r="D56" s="228"/>
      <c r="E56" s="228"/>
      <c r="F56" s="228"/>
      <c r="G56" s="228"/>
      <c r="H56" s="228"/>
      <c r="I56" s="22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0">
        <f>SUM(C56:AI56)</f>
        <v>0</v>
      </c>
    </row>
    <row r="57" spans="1:36" ht="12.75" customHeight="1" x14ac:dyDescent="0.2">
      <c r="A57" s="61">
        <f>+A56+0.1</f>
        <v>1999.2999999999997</v>
      </c>
      <c r="B57" s="59" t="s">
        <v>24</v>
      </c>
      <c r="C57" s="228"/>
      <c r="D57" s="228"/>
      <c r="E57" s="228"/>
      <c r="F57" s="228"/>
      <c r="G57" s="228"/>
      <c r="H57" s="228"/>
      <c r="I57" s="22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0">
        <f>SUM(C57:AI57)</f>
        <v>0</v>
      </c>
    </row>
    <row r="58" spans="1:36" ht="12.75" customHeight="1" x14ac:dyDescent="0.2">
      <c r="A58" s="62"/>
      <c r="B58" s="63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65"/>
    </row>
    <row r="59" spans="1:36" ht="12.75" customHeight="1" x14ac:dyDescent="0.2">
      <c r="A59" s="58">
        <f>+A54+1</f>
        <v>2000</v>
      </c>
      <c r="B59" s="59" t="s">
        <v>21</v>
      </c>
      <c r="C59" s="228"/>
      <c r="D59" s="228"/>
      <c r="E59" s="228"/>
      <c r="F59" s="228"/>
      <c r="G59" s="228"/>
      <c r="H59" s="228"/>
      <c r="I59" s="228"/>
      <c r="J59" s="2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0">
        <f>SUM(C59:AI59)</f>
        <v>0</v>
      </c>
    </row>
    <row r="60" spans="1:36" ht="12.75" customHeight="1" x14ac:dyDescent="0.2">
      <c r="A60" s="61">
        <f>+A59+0.1</f>
        <v>2000.1</v>
      </c>
      <c r="B60" s="59" t="s">
        <v>22</v>
      </c>
      <c r="C60" s="228"/>
      <c r="D60" s="228"/>
      <c r="E60" s="228"/>
      <c r="F60" s="228"/>
      <c r="G60" s="228"/>
      <c r="H60" s="228"/>
      <c r="I60" s="228"/>
      <c r="J60" s="2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0">
        <f>SUM(C60:AI60)</f>
        <v>0</v>
      </c>
    </row>
    <row r="61" spans="1:36" ht="12.75" customHeight="1" x14ac:dyDescent="0.2">
      <c r="A61" s="61">
        <f>+A60+0.1</f>
        <v>2000.1999999999998</v>
      </c>
      <c r="B61" s="59" t="s">
        <v>23</v>
      </c>
      <c r="C61" s="228"/>
      <c r="D61" s="228"/>
      <c r="E61" s="228"/>
      <c r="F61" s="228"/>
      <c r="G61" s="228"/>
      <c r="H61" s="228"/>
      <c r="I61" s="228"/>
      <c r="J61" s="2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0">
        <f>SUM(C61:AI61)</f>
        <v>0</v>
      </c>
    </row>
    <row r="62" spans="1:36" ht="12.75" customHeight="1" x14ac:dyDescent="0.2">
      <c r="A62" s="61">
        <f>+A61+0.1</f>
        <v>2000.2999999999997</v>
      </c>
      <c r="B62" s="59" t="s">
        <v>24</v>
      </c>
      <c r="C62" s="228"/>
      <c r="D62" s="228"/>
      <c r="E62" s="228"/>
      <c r="F62" s="228"/>
      <c r="G62" s="228"/>
      <c r="H62" s="228"/>
      <c r="I62" s="228"/>
      <c r="J62" s="2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0">
        <f>SUM(C62:AI62)</f>
        <v>0</v>
      </c>
    </row>
    <row r="63" spans="1:36" ht="12.75" customHeight="1" x14ac:dyDescent="0.2">
      <c r="A63" s="62"/>
      <c r="B63" s="63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65"/>
    </row>
    <row r="64" spans="1:36" ht="12.75" customHeight="1" x14ac:dyDescent="0.2">
      <c r="A64" s="58">
        <f>+A59+1</f>
        <v>2001</v>
      </c>
      <c r="B64" s="59" t="s">
        <v>21</v>
      </c>
      <c r="C64" s="228"/>
      <c r="D64" s="228"/>
      <c r="E64" s="228"/>
      <c r="F64" s="228"/>
      <c r="G64" s="228"/>
      <c r="H64" s="228"/>
      <c r="I64" s="228"/>
      <c r="J64" s="228"/>
      <c r="K64" s="22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0">
        <f>SUM(C64:AI64)</f>
        <v>0</v>
      </c>
    </row>
    <row r="65" spans="1:36" ht="12.75" customHeight="1" x14ac:dyDescent="0.2">
      <c r="A65" s="61">
        <f>+A64+0.1</f>
        <v>2001.1</v>
      </c>
      <c r="B65" s="59" t="s">
        <v>22</v>
      </c>
      <c r="C65" s="228"/>
      <c r="D65" s="228"/>
      <c r="E65" s="228"/>
      <c r="F65" s="228"/>
      <c r="G65" s="228"/>
      <c r="H65" s="228"/>
      <c r="I65" s="228"/>
      <c r="J65" s="228"/>
      <c r="K65" s="22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0">
        <f>SUM(C65:AI65)</f>
        <v>0</v>
      </c>
    </row>
    <row r="66" spans="1:36" ht="12.75" customHeight="1" x14ac:dyDescent="0.2">
      <c r="A66" s="61">
        <f>+A65+0.1</f>
        <v>2001.1999999999998</v>
      </c>
      <c r="B66" s="59" t="s">
        <v>23</v>
      </c>
      <c r="C66" s="228"/>
      <c r="D66" s="228"/>
      <c r="E66" s="228"/>
      <c r="F66" s="228"/>
      <c r="G66" s="228"/>
      <c r="H66" s="228"/>
      <c r="I66" s="228"/>
      <c r="J66" s="228"/>
      <c r="K66" s="22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60">
        <f>SUM(C66:AI66)</f>
        <v>0</v>
      </c>
    </row>
    <row r="67" spans="1:36" ht="12.75" customHeight="1" x14ac:dyDescent="0.2">
      <c r="A67" s="61">
        <f>+A66+0.1</f>
        <v>2001.2999999999997</v>
      </c>
      <c r="B67" s="59" t="s">
        <v>24</v>
      </c>
      <c r="C67" s="228"/>
      <c r="D67" s="228"/>
      <c r="E67" s="228"/>
      <c r="F67" s="228"/>
      <c r="G67" s="228"/>
      <c r="H67" s="228"/>
      <c r="I67" s="228"/>
      <c r="J67" s="228"/>
      <c r="K67" s="22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60">
        <f>SUM(C67:AI67)</f>
        <v>0</v>
      </c>
    </row>
    <row r="68" spans="1:36" ht="12.75" customHeight="1" x14ac:dyDescent="0.2">
      <c r="A68" s="62"/>
      <c r="B68" s="63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65"/>
    </row>
    <row r="69" spans="1:36" ht="12.75" customHeight="1" x14ac:dyDescent="0.2">
      <c r="A69" s="58">
        <f>+A64+1</f>
        <v>2002</v>
      </c>
      <c r="B69" s="59" t="s">
        <v>21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1"/>
      <c r="N69" s="1"/>
      <c r="O69" s="1"/>
      <c r="P69" s="1"/>
      <c r="Q69" s="1"/>
      <c r="R69" s="1"/>
      <c r="S69" s="1"/>
      <c r="T69" s="1"/>
      <c r="U69" s="1"/>
      <c r="V69" s="1"/>
      <c r="W69" s="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0">
        <f>SUM(C69:AI69)</f>
        <v>0</v>
      </c>
    </row>
    <row r="70" spans="1:36" ht="12.75" customHeight="1" x14ac:dyDescent="0.2">
      <c r="A70" s="61">
        <f>+A69+0.1</f>
        <v>2002.1</v>
      </c>
      <c r="B70" s="59" t="s">
        <v>22</v>
      </c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1"/>
      <c r="N70" s="1"/>
      <c r="O70" s="1"/>
      <c r="P70" s="1"/>
      <c r="Q70" s="1"/>
      <c r="R70" s="1"/>
      <c r="S70" s="1"/>
      <c r="T70" s="1"/>
      <c r="U70" s="1"/>
      <c r="V70" s="1"/>
      <c r="W70" s="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0">
        <f>SUM(C70:AI70)</f>
        <v>0</v>
      </c>
    </row>
    <row r="71" spans="1:36" ht="12.75" customHeight="1" x14ac:dyDescent="0.2">
      <c r="A71" s="61">
        <f>+A70+0.1</f>
        <v>2002.1999999999998</v>
      </c>
      <c r="B71" s="59" t="s">
        <v>23</v>
      </c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1"/>
      <c r="N71" s="1"/>
      <c r="O71" s="1"/>
      <c r="P71" s="1"/>
      <c r="Q71" s="1"/>
      <c r="R71" s="1"/>
      <c r="S71" s="1"/>
      <c r="T71" s="1"/>
      <c r="U71" s="1"/>
      <c r="V71" s="1"/>
      <c r="W71" s="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0">
        <f>SUM(C71:AI71)</f>
        <v>0</v>
      </c>
    </row>
    <row r="72" spans="1:36" ht="12.75" customHeight="1" x14ac:dyDescent="0.2">
      <c r="A72" s="61">
        <f>+A71+0.1</f>
        <v>2002.2999999999997</v>
      </c>
      <c r="B72" s="59" t="s">
        <v>24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1"/>
      <c r="N72" s="1"/>
      <c r="O72" s="1"/>
      <c r="P72" s="1"/>
      <c r="Q72" s="1"/>
      <c r="R72" s="1"/>
      <c r="S72" s="1"/>
      <c r="T72" s="1"/>
      <c r="U72" s="1"/>
      <c r="V72" s="1"/>
      <c r="W72" s="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0">
        <f>SUM(C72:AI72)</f>
        <v>0</v>
      </c>
    </row>
    <row r="73" spans="1:36" ht="12.75" customHeight="1" x14ac:dyDescent="0.2">
      <c r="A73" s="62"/>
      <c r="B73" s="63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65"/>
    </row>
    <row r="74" spans="1:36" ht="12.75" customHeight="1" x14ac:dyDescent="0.2">
      <c r="A74" s="58">
        <f>+A69+1</f>
        <v>2003</v>
      </c>
      <c r="B74" s="59" t="s">
        <v>21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1"/>
      <c r="O74" s="1"/>
      <c r="P74" s="1"/>
      <c r="Q74" s="1"/>
      <c r="R74" s="1"/>
      <c r="S74" s="1"/>
      <c r="T74" s="1"/>
      <c r="U74" s="1"/>
      <c r="V74" s="1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0">
        <f>SUM(C74:AI74)</f>
        <v>0</v>
      </c>
    </row>
    <row r="75" spans="1:36" ht="12.75" customHeight="1" x14ac:dyDescent="0.2">
      <c r="A75" s="61">
        <f>+A74+0.1</f>
        <v>2003.1</v>
      </c>
      <c r="B75" s="59" t="s">
        <v>22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1"/>
      <c r="O75" s="1"/>
      <c r="P75" s="1"/>
      <c r="Q75" s="1"/>
      <c r="R75" s="1"/>
      <c r="S75" s="1"/>
      <c r="T75" s="1"/>
      <c r="U75" s="1"/>
      <c r="V75" s="1"/>
      <c r="W75" s="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0">
        <f>SUM(C75:AI75)</f>
        <v>0</v>
      </c>
    </row>
    <row r="76" spans="1:36" ht="12.75" customHeight="1" x14ac:dyDescent="0.2">
      <c r="A76" s="61">
        <f>+A75+0.1</f>
        <v>2003.1999999999998</v>
      </c>
      <c r="B76" s="59" t="s">
        <v>23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1"/>
      <c r="O76" s="1"/>
      <c r="P76" s="1"/>
      <c r="Q76" s="1"/>
      <c r="R76" s="1"/>
      <c r="S76" s="1"/>
      <c r="T76" s="1"/>
      <c r="U76" s="1"/>
      <c r="V76" s="1"/>
      <c r="W76" s="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0">
        <f>SUM(C76:AI76)</f>
        <v>0</v>
      </c>
    </row>
    <row r="77" spans="1:36" ht="12.75" customHeight="1" x14ac:dyDescent="0.2">
      <c r="A77" s="61">
        <f>+A76+0.1</f>
        <v>2003.2999999999997</v>
      </c>
      <c r="B77" s="59" t="s">
        <v>24</v>
      </c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1"/>
      <c r="O77" s="1"/>
      <c r="P77" s="1"/>
      <c r="Q77" s="1"/>
      <c r="R77" s="1"/>
      <c r="S77" s="1"/>
      <c r="T77" s="1"/>
      <c r="U77" s="1"/>
      <c r="V77" s="1"/>
      <c r="W77" s="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0">
        <f>SUM(C77:AI77)</f>
        <v>0</v>
      </c>
    </row>
    <row r="78" spans="1:36" ht="12.75" customHeight="1" x14ac:dyDescent="0.2">
      <c r="A78" s="62"/>
      <c r="B78" s="63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65"/>
    </row>
    <row r="79" spans="1:36" ht="12.75" customHeight="1" x14ac:dyDescent="0.2">
      <c r="A79" s="58">
        <f>+A74+1</f>
        <v>2004</v>
      </c>
      <c r="B79" s="59" t="s">
        <v>21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1"/>
      <c r="P79" s="1"/>
      <c r="Q79" s="1"/>
      <c r="R79" s="1"/>
      <c r="S79" s="1"/>
      <c r="T79" s="1"/>
      <c r="U79" s="1"/>
      <c r="V79" s="1"/>
      <c r="W79" s="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0">
        <f>SUM(C79:AI79)</f>
        <v>0</v>
      </c>
    </row>
    <row r="80" spans="1:36" ht="12.75" customHeight="1" x14ac:dyDescent="0.2">
      <c r="A80" s="61">
        <f>+A79+0.1</f>
        <v>2004.1</v>
      </c>
      <c r="B80" s="59" t="s">
        <v>22</v>
      </c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1"/>
      <c r="P80" s="1"/>
      <c r="Q80" s="1"/>
      <c r="R80" s="1"/>
      <c r="S80" s="1"/>
      <c r="T80" s="1"/>
      <c r="U80" s="1"/>
      <c r="V80" s="1"/>
      <c r="W80" s="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0">
        <f>SUM(C80:AI80)</f>
        <v>0</v>
      </c>
    </row>
    <row r="81" spans="1:36" ht="12.75" customHeight="1" x14ac:dyDescent="0.2">
      <c r="A81" s="61">
        <f>+A80+0.1</f>
        <v>2004.1999999999998</v>
      </c>
      <c r="B81" s="59" t="s">
        <v>23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1"/>
      <c r="P81" s="1"/>
      <c r="Q81" s="1"/>
      <c r="R81" s="1"/>
      <c r="S81" s="1"/>
      <c r="T81" s="1"/>
      <c r="U81" s="1"/>
      <c r="V81" s="1"/>
      <c r="W81" s="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0">
        <f>SUM(C81:AI81)</f>
        <v>0</v>
      </c>
    </row>
    <row r="82" spans="1:36" ht="12.75" customHeight="1" x14ac:dyDescent="0.2">
      <c r="A82" s="61">
        <f>+A81+0.1</f>
        <v>2004.2999999999997</v>
      </c>
      <c r="B82" s="59" t="s">
        <v>24</v>
      </c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1"/>
      <c r="P82" s="1"/>
      <c r="Q82" s="1"/>
      <c r="R82" s="1"/>
      <c r="S82" s="1"/>
      <c r="T82" s="1"/>
      <c r="U82" s="1"/>
      <c r="V82" s="1"/>
      <c r="W82" s="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0">
        <f>SUM(C82:AI82)</f>
        <v>0</v>
      </c>
    </row>
    <row r="83" spans="1:36" ht="12.75" customHeight="1" x14ac:dyDescent="0.2">
      <c r="A83" s="62"/>
      <c r="B83" s="63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65"/>
    </row>
    <row r="84" spans="1:36" ht="12.75" customHeight="1" x14ac:dyDescent="0.2">
      <c r="A84" s="58">
        <f>+A79+1</f>
        <v>2005</v>
      </c>
      <c r="B84" s="59" t="s">
        <v>21</v>
      </c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1"/>
      <c r="Q84" s="1"/>
      <c r="R84" s="1"/>
      <c r="S84" s="1"/>
      <c r="T84" s="1"/>
      <c r="U84" s="1"/>
      <c r="V84" s="1"/>
      <c r="W84" s="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60">
        <f>SUM(C84:AI84)</f>
        <v>0</v>
      </c>
    </row>
    <row r="85" spans="1:36" ht="12.75" customHeight="1" x14ac:dyDescent="0.2">
      <c r="A85" s="61">
        <f>+A84+0.1</f>
        <v>2005.1</v>
      </c>
      <c r="B85" s="59" t="s">
        <v>22</v>
      </c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1"/>
      <c r="Q85" s="1"/>
      <c r="R85" s="1"/>
      <c r="S85" s="1"/>
      <c r="T85" s="1"/>
      <c r="U85" s="1"/>
      <c r="V85" s="1"/>
      <c r="W85" s="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0">
        <f>SUM(C85:AI85)</f>
        <v>0</v>
      </c>
    </row>
    <row r="86" spans="1:36" ht="12.75" customHeight="1" x14ac:dyDescent="0.2">
      <c r="A86" s="61">
        <f>+A85+0.1</f>
        <v>2005.1999999999998</v>
      </c>
      <c r="B86" s="59" t="s">
        <v>23</v>
      </c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1"/>
      <c r="Q86" s="1"/>
      <c r="R86" s="1"/>
      <c r="S86" s="1"/>
      <c r="T86" s="1"/>
      <c r="U86" s="1"/>
      <c r="V86" s="1"/>
      <c r="W86" s="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0">
        <f>SUM(C86:AI86)</f>
        <v>0</v>
      </c>
    </row>
    <row r="87" spans="1:36" ht="12.75" customHeight="1" x14ac:dyDescent="0.2">
      <c r="A87" s="61">
        <f>+A86+0.1</f>
        <v>2005.2999999999997</v>
      </c>
      <c r="B87" s="59" t="s">
        <v>24</v>
      </c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1"/>
      <c r="Q87" s="1"/>
      <c r="R87" s="1"/>
      <c r="S87" s="1"/>
      <c r="T87" s="1"/>
      <c r="U87" s="1"/>
      <c r="V87" s="1"/>
      <c r="W87" s="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0">
        <f>SUM(C87:AI87)</f>
        <v>0</v>
      </c>
    </row>
    <row r="88" spans="1:36" ht="12.75" customHeight="1" x14ac:dyDescent="0.2">
      <c r="A88" s="62"/>
      <c r="B88" s="63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65"/>
    </row>
    <row r="89" spans="1:36" ht="12.75" customHeight="1" x14ac:dyDescent="0.2">
      <c r="A89" s="58">
        <f>+A84+1</f>
        <v>2006</v>
      </c>
      <c r="B89" s="59" t="s">
        <v>21</v>
      </c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0">
        <f>SUM(C89:AI89)</f>
        <v>0</v>
      </c>
    </row>
    <row r="90" spans="1:36" ht="12.75" customHeight="1" x14ac:dyDescent="0.2">
      <c r="A90" s="61">
        <f>+A89+0.1</f>
        <v>2006.1</v>
      </c>
      <c r="B90" s="59" t="s">
        <v>22</v>
      </c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0">
        <f>SUM(C90:AI90)</f>
        <v>0</v>
      </c>
    </row>
    <row r="91" spans="1:36" ht="12.75" customHeight="1" x14ac:dyDescent="0.2">
      <c r="A91" s="61">
        <f>+A90+0.1</f>
        <v>2006.1999999999998</v>
      </c>
      <c r="B91" s="59" t="s">
        <v>23</v>
      </c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0">
        <f>SUM(C91:AI91)</f>
        <v>0</v>
      </c>
    </row>
    <row r="92" spans="1:36" ht="12.75" customHeight="1" x14ac:dyDescent="0.2">
      <c r="A92" s="61">
        <f>+A91+0.1</f>
        <v>2006.2999999999997</v>
      </c>
      <c r="B92" s="59" t="s">
        <v>24</v>
      </c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0">
        <f>SUM(C92:AI92)</f>
        <v>0</v>
      </c>
    </row>
    <row r="93" spans="1:36" ht="12.75" customHeight="1" x14ac:dyDescent="0.2">
      <c r="A93" s="62"/>
      <c r="B93" s="63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7"/>
      <c r="U93" s="226"/>
      <c r="V93" s="226"/>
      <c r="W93" s="227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65"/>
    </row>
    <row r="94" spans="1:36" ht="12.75" customHeight="1" x14ac:dyDescent="0.2">
      <c r="A94" s="58">
        <f>+A89+1</f>
        <v>2007</v>
      </c>
      <c r="B94" s="59" t="s">
        <v>21</v>
      </c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0">
        <f>SUM(C94:AI94)</f>
        <v>0</v>
      </c>
    </row>
    <row r="95" spans="1:36" ht="12.75" customHeight="1" x14ac:dyDescent="0.2">
      <c r="A95" s="61">
        <f>+A94+0.1</f>
        <v>2007.1</v>
      </c>
      <c r="B95" s="59" t="s">
        <v>22</v>
      </c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0">
        <f>SUM(C95:AI95)</f>
        <v>0</v>
      </c>
    </row>
    <row r="96" spans="1:36" ht="12.75" customHeight="1" x14ac:dyDescent="0.2">
      <c r="A96" s="61">
        <f>+A95+0.1</f>
        <v>2007.1999999999998</v>
      </c>
      <c r="B96" s="59" t="s">
        <v>23</v>
      </c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0">
        <f>SUM(C96:AI96)</f>
        <v>0</v>
      </c>
    </row>
    <row r="97" spans="1:36" ht="12.75" customHeight="1" x14ac:dyDescent="0.2">
      <c r="A97" s="61">
        <f>+A96+0.1</f>
        <v>2007.2999999999997</v>
      </c>
      <c r="B97" s="59" t="s">
        <v>24</v>
      </c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0">
        <f>SUM(C97:AI97)</f>
        <v>0</v>
      </c>
    </row>
    <row r="98" spans="1:36" ht="12.75" customHeight="1" x14ac:dyDescent="0.2">
      <c r="A98" s="62"/>
      <c r="B98" s="63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7"/>
      <c r="U98" s="226"/>
      <c r="V98" s="226"/>
      <c r="W98" s="227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65"/>
    </row>
    <row r="99" spans="1:36" ht="12.75" customHeight="1" x14ac:dyDescent="0.2">
      <c r="A99" s="58">
        <f>+A94+1</f>
        <v>2008</v>
      </c>
      <c r="B99" s="59" t="s">
        <v>21</v>
      </c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0">
        <f>SUM(C99:AI99)</f>
        <v>0</v>
      </c>
    </row>
    <row r="100" spans="1:36" ht="12.75" customHeight="1" x14ac:dyDescent="0.2">
      <c r="A100" s="61">
        <f>+A99+0.1</f>
        <v>2008.1</v>
      </c>
      <c r="B100" s="59" t="s">
        <v>22</v>
      </c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0">
        <f>SUM(C100:AI100)</f>
        <v>0</v>
      </c>
    </row>
    <row r="101" spans="1:36" ht="12.75" customHeight="1" x14ac:dyDescent="0.2">
      <c r="A101" s="61">
        <f>+A100+0.1</f>
        <v>2008.1999999999998</v>
      </c>
      <c r="B101" s="59" t="s">
        <v>23</v>
      </c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0">
        <f>SUM(C101:AI101)</f>
        <v>0</v>
      </c>
    </row>
    <row r="102" spans="1:36" ht="12.75" customHeight="1" x14ac:dyDescent="0.2">
      <c r="A102" s="61">
        <f>+A101+0.1</f>
        <v>2008.2999999999997</v>
      </c>
      <c r="B102" s="59" t="s">
        <v>24</v>
      </c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9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0">
        <f>SUM(C102:AI102)</f>
        <v>0</v>
      </c>
    </row>
    <row r="103" spans="1:36" ht="12.75" customHeight="1" x14ac:dyDescent="0.2">
      <c r="A103" s="62"/>
      <c r="B103" s="63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65"/>
    </row>
    <row r="104" spans="1:36" ht="12.75" customHeight="1" x14ac:dyDescent="0.2">
      <c r="A104" s="58">
        <f>+A99+1</f>
        <v>2009</v>
      </c>
      <c r="B104" s="59" t="s">
        <v>21</v>
      </c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0">
        <f>SUM(C104:AI104)</f>
        <v>0</v>
      </c>
    </row>
    <row r="105" spans="1:36" ht="12.75" customHeight="1" x14ac:dyDescent="0.2">
      <c r="A105" s="61">
        <f>+A104+0.1</f>
        <v>2009.1</v>
      </c>
      <c r="B105" s="59" t="s">
        <v>22</v>
      </c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0">
        <f>SUM(C105:AI105)</f>
        <v>0</v>
      </c>
    </row>
    <row r="106" spans="1:36" ht="12.75" customHeight="1" x14ac:dyDescent="0.2">
      <c r="A106" s="61">
        <f>+A105+0.1</f>
        <v>2009.1999999999998</v>
      </c>
      <c r="B106" s="59" t="s">
        <v>23</v>
      </c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0">
        <f>SUM(C106:AI106)</f>
        <v>0</v>
      </c>
    </row>
    <row r="107" spans="1:36" ht="12.75" customHeight="1" x14ac:dyDescent="0.2">
      <c r="A107" s="61">
        <f>+A106+0.1</f>
        <v>2009.2999999999997</v>
      </c>
      <c r="B107" s="59" t="s">
        <v>24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9"/>
      <c r="S107" s="229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0">
        <f>SUM(C107:AI107)</f>
        <v>0</v>
      </c>
    </row>
    <row r="108" spans="1:36" ht="12.75" customHeight="1" x14ac:dyDescent="0.2">
      <c r="A108" s="62"/>
      <c r="B108" s="63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65"/>
    </row>
    <row r="109" spans="1:36" ht="12.75" customHeight="1" x14ac:dyDescent="0.2">
      <c r="A109" s="58">
        <f>+A104+1</f>
        <v>2010</v>
      </c>
      <c r="B109" s="59" t="s">
        <v>21</v>
      </c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0">
        <f>SUM(C109:AI109)</f>
        <v>0</v>
      </c>
    </row>
    <row r="110" spans="1:36" ht="12.75" customHeight="1" x14ac:dyDescent="0.2">
      <c r="A110" s="61">
        <f>+A109+0.1</f>
        <v>2010.1</v>
      </c>
      <c r="B110" s="59" t="s">
        <v>22</v>
      </c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0">
        <f>SUM(C110:AI110)</f>
        <v>0</v>
      </c>
    </row>
    <row r="111" spans="1:36" ht="12.75" customHeight="1" x14ac:dyDescent="0.2">
      <c r="A111" s="61">
        <f>+A110+0.1</f>
        <v>2010.1999999999998</v>
      </c>
      <c r="B111" s="59" t="s">
        <v>23</v>
      </c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0">
        <f>SUM(C111:AI111)</f>
        <v>0</v>
      </c>
    </row>
    <row r="112" spans="1:36" ht="12.75" customHeight="1" x14ac:dyDescent="0.2">
      <c r="A112" s="61">
        <f>+A111+0.1</f>
        <v>2010.2999999999997</v>
      </c>
      <c r="B112" s="59" t="s">
        <v>24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0">
        <f>SUM(C112:AI112)</f>
        <v>0</v>
      </c>
    </row>
    <row r="113" spans="1:36" ht="12.75" customHeight="1" x14ac:dyDescent="0.2">
      <c r="A113" s="62"/>
      <c r="B113" s="63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65"/>
    </row>
    <row r="114" spans="1:36" ht="12.75" customHeight="1" x14ac:dyDescent="0.2">
      <c r="A114" s="58">
        <f>+A109+1</f>
        <v>2011</v>
      </c>
      <c r="B114" s="59" t="s">
        <v>21</v>
      </c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0">
        <f>SUM(C114:AI114)</f>
        <v>0</v>
      </c>
    </row>
    <row r="115" spans="1:36" ht="12.75" customHeight="1" x14ac:dyDescent="0.2">
      <c r="A115" s="61">
        <f>+A114+0.1</f>
        <v>2011.1</v>
      </c>
      <c r="B115" s="59" t="s">
        <v>22</v>
      </c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0">
        <f>SUM(C115:AI115)</f>
        <v>0</v>
      </c>
    </row>
    <row r="116" spans="1:36" ht="12.75" customHeight="1" x14ac:dyDescent="0.2">
      <c r="A116" s="61">
        <f>+A115+0.1</f>
        <v>2011.1999999999998</v>
      </c>
      <c r="B116" s="59" t="s">
        <v>23</v>
      </c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0">
        <f>SUM(C116:AI116)</f>
        <v>0</v>
      </c>
    </row>
    <row r="117" spans="1:36" ht="12.75" customHeight="1" x14ac:dyDescent="0.2">
      <c r="A117" s="66">
        <f>+A116+0.1</f>
        <v>2011.2999999999997</v>
      </c>
      <c r="B117" s="54" t="s">
        <v>24</v>
      </c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1"/>
      <c r="W117" s="1"/>
      <c r="X117" s="7"/>
      <c r="Y117" s="7"/>
      <c r="Z117" s="7"/>
      <c r="AA117" s="7"/>
      <c r="AB117" s="7"/>
      <c r="AC117" s="7"/>
      <c r="AD117" s="7"/>
      <c r="AE117" s="1"/>
      <c r="AF117" s="1"/>
      <c r="AG117" s="1"/>
      <c r="AH117" s="1"/>
      <c r="AI117" s="1"/>
      <c r="AJ117" s="60">
        <f>SUM(C117:AI117)</f>
        <v>0</v>
      </c>
    </row>
    <row r="118" spans="1:36" ht="12.75" customHeight="1" x14ac:dyDescent="0.2">
      <c r="A118" s="67"/>
      <c r="B118" s="63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  <c r="AA118" s="226"/>
      <c r="AB118" s="226"/>
      <c r="AC118" s="226"/>
      <c r="AD118" s="226"/>
      <c r="AE118" s="226"/>
      <c r="AF118" s="226"/>
      <c r="AG118" s="226"/>
      <c r="AH118" s="226"/>
      <c r="AI118" s="226"/>
      <c r="AJ118" s="65"/>
    </row>
    <row r="119" spans="1:36" ht="12.75" customHeight="1" x14ac:dyDescent="0.2">
      <c r="A119" s="58">
        <f>+A114+1</f>
        <v>2012</v>
      </c>
      <c r="B119" s="59" t="s">
        <v>21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0">
        <f>SUM(C119:AI119)</f>
        <v>0</v>
      </c>
    </row>
    <row r="120" spans="1:36" ht="12.75" customHeight="1" x14ac:dyDescent="0.2">
      <c r="A120" s="61">
        <f>+A119+0.1</f>
        <v>2012.1</v>
      </c>
      <c r="B120" s="59" t="s">
        <v>22</v>
      </c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0">
        <f>SUM(C120:AI120)</f>
        <v>0</v>
      </c>
    </row>
    <row r="121" spans="1:36" ht="12.75" customHeight="1" x14ac:dyDescent="0.2">
      <c r="A121" s="61">
        <f>+A120+0.1</f>
        <v>2012.1999999999998</v>
      </c>
      <c r="B121" s="59" t="s">
        <v>23</v>
      </c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0">
        <f>SUM(C121:AI121)</f>
        <v>0</v>
      </c>
    </row>
    <row r="122" spans="1:36" ht="12.75" customHeight="1" x14ac:dyDescent="0.2">
      <c r="A122" s="66">
        <f>+A121+0.1</f>
        <v>2012.2999999999997</v>
      </c>
      <c r="B122" s="54" t="s">
        <v>24</v>
      </c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1"/>
      <c r="X122" s="1"/>
      <c r="Y122" s="7"/>
      <c r="Z122" s="7"/>
      <c r="AA122" s="7"/>
      <c r="AB122" s="7"/>
      <c r="AC122" s="7"/>
      <c r="AD122" s="7"/>
      <c r="AE122" s="1"/>
      <c r="AF122" s="1"/>
      <c r="AG122" s="1"/>
      <c r="AH122" s="1"/>
      <c r="AI122" s="1"/>
      <c r="AJ122" s="60">
        <f>SUM(C122:AI122)</f>
        <v>0</v>
      </c>
    </row>
    <row r="123" spans="1:36" ht="12.75" customHeight="1" x14ac:dyDescent="0.2">
      <c r="A123" s="67"/>
      <c r="B123" s="63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65"/>
    </row>
    <row r="124" spans="1:36" ht="12.75" customHeight="1" x14ac:dyDescent="0.2">
      <c r="A124" s="58">
        <f>+A119+1</f>
        <v>2013</v>
      </c>
      <c r="B124" s="59" t="s">
        <v>21</v>
      </c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0">
        <f>SUM(C124:AI124)</f>
        <v>0</v>
      </c>
    </row>
    <row r="125" spans="1:36" ht="12.75" customHeight="1" x14ac:dyDescent="0.2">
      <c r="A125" s="61">
        <f>+A124+0.1</f>
        <v>2013.1</v>
      </c>
      <c r="B125" s="59" t="s">
        <v>22</v>
      </c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0">
        <f>SUM(C125:AI125)</f>
        <v>0</v>
      </c>
    </row>
    <row r="126" spans="1:36" ht="12.75" customHeight="1" x14ac:dyDescent="0.2">
      <c r="A126" s="61">
        <f>+A125+0.1</f>
        <v>2013.1999999999998</v>
      </c>
      <c r="B126" s="59" t="s">
        <v>23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60">
        <f>SUM(C126:AI126)</f>
        <v>0</v>
      </c>
    </row>
    <row r="127" spans="1:36" ht="12.75" customHeight="1" x14ac:dyDescent="0.2">
      <c r="A127" s="66">
        <f>+A126+0.1</f>
        <v>2013.2999999999997</v>
      </c>
      <c r="B127" s="54" t="s">
        <v>24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8"/>
      <c r="X127" s="7"/>
      <c r="Y127" s="7"/>
      <c r="Z127" s="7"/>
      <c r="AA127" s="7"/>
      <c r="AB127" s="7"/>
      <c r="AC127" s="7"/>
      <c r="AD127" s="7"/>
      <c r="AE127" s="1"/>
      <c r="AF127" s="1"/>
      <c r="AG127" s="1"/>
      <c r="AH127" s="1"/>
      <c r="AI127" s="1"/>
      <c r="AJ127" s="60">
        <f>SUM(C127:AI127)</f>
        <v>0</v>
      </c>
    </row>
    <row r="128" spans="1:36" ht="12.75" customHeight="1" x14ac:dyDescent="0.2">
      <c r="A128" s="67"/>
      <c r="B128" s="63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65"/>
    </row>
    <row r="129" spans="1:36" ht="12.75" customHeight="1" x14ac:dyDescent="0.2">
      <c r="A129" s="58">
        <f>+A124+1</f>
        <v>2014</v>
      </c>
      <c r="B129" s="59" t="s">
        <v>21</v>
      </c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0">
        <f>SUM(C129:AI129)</f>
        <v>0</v>
      </c>
    </row>
    <row r="130" spans="1:36" ht="12.75" customHeight="1" x14ac:dyDescent="0.2">
      <c r="A130" s="61">
        <f>+A129+0.1</f>
        <v>2014.1</v>
      </c>
      <c r="B130" s="59" t="s">
        <v>22</v>
      </c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0">
        <f>SUM(C130:AI130)</f>
        <v>0</v>
      </c>
    </row>
    <row r="131" spans="1:36" ht="12.75" customHeight="1" x14ac:dyDescent="0.2">
      <c r="A131" s="61">
        <f>+A130+0.1</f>
        <v>2014.1999999999998</v>
      </c>
      <c r="B131" s="59" t="s">
        <v>23</v>
      </c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0">
        <f>SUM(C131:AI131)</f>
        <v>0</v>
      </c>
    </row>
    <row r="132" spans="1:36" ht="12.75" customHeight="1" x14ac:dyDescent="0.2">
      <c r="A132" s="66">
        <f>+A131+0.1</f>
        <v>2014.2999999999997</v>
      </c>
      <c r="B132" s="54" t="s">
        <v>24</v>
      </c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8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60">
        <f>SUM(C132:AI132)</f>
        <v>0</v>
      </c>
    </row>
    <row r="133" spans="1:36" ht="12.75" customHeight="1" x14ac:dyDescent="0.2">
      <c r="A133" s="67"/>
      <c r="B133" s="63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65"/>
    </row>
    <row r="134" spans="1:36" ht="12.75" customHeight="1" x14ac:dyDescent="0.2">
      <c r="A134" s="58">
        <f>+A129+1</f>
        <v>2015</v>
      </c>
      <c r="B134" s="59" t="s">
        <v>21</v>
      </c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0">
        <f>SUM(C134:AI134)</f>
        <v>0</v>
      </c>
    </row>
    <row r="135" spans="1:36" ht="12.75" customHeight="1" x14ac:dyDescent="0.2">
      <c r="A135" s="61">
        <f>+A134+0.1</f>
        <v>2015.1</v>
      </c>
      <c r="B135" s="59" t="s">
        <v>22</v>
      </c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0">
        <f>SUM(C135:AI135)</f>
        <v>0</v>
      </c>
    </row>
    <row r="136" spans="1:36" ht="12.75" customHeight="1" x14ac:dyDescent="0.2">
      <c r="A136" s="61">
        <f>+A135+0.1</f>
        <v>2015.1999999999998</v>
      </c>
      <c r="B136" s="59" t="s">
        <v>23</v>
      </c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0">
        <f>SUM(C136:AI136)</f>
        <v>0</v>
      </c>
    </row>
    <row r="137" spans="1:36" ht="12.75" customHeight="1" x14ac:dyDescent="0.2">
      <c r="A137" s="66">
        <f>+A136+0.1</f>
        <v>2015.2999999999997</v>
      </c>
      <c r="B137" s="54" t="s">
        <v>24</v>
      </c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60">
        <f>SUM(C137:AI137)</f>
        <v>0</v>
      </c>
    </row>
    <row r="138" spans="1:36" ht="12.75" customHeight="1" x14ac:dyDescent="0.2">
      <c r="A138" s="67"/>
      <c r="B138" s="63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65"/>
    </row>
    <row r="139" spans="1:36" ht="12.75" customHeight="1" x14ac:dyDescent="0.2">
      <c r="A139" s="58">
        <f>+A134+1</f>
        <v>2016</v>
      </c>
      <c r="B139" s="59" t="s">
        <v>21</v>
      </c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1"/>
      <c r="AB139" s="1"/>
      <c r="AC139" s="1"/>
      <c r="AD139" s="1"/>
      <c r="AE139" s="1"/>
      <c r="AF139" s="1"/>
      <c r="AG139" s="1"/>
      <c r="AH139" s="1"/>
      <c r="AI139" s="1"/>
      <c r="AJ139" s="60">
        <f>SUM(C139:AI139)</f>
        <v>0</v>
      </c>
    </row>
    <row r="140" spans="1:36" ht="12.75" customHeight="1" x14ac:dyDescent="0.2">
      <c r="A140" s="61">
        <f>+A139+0.1</f>
        <v>2016.1</v>
      </c>
      <c r="B140" s="59" t="s">
        <v>22</v>
      </c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1"/>
      <c r="AB140" s="1"/>
      <c r="AC140" s="1"/>
      <c r="AD140" s="1"/>
      <c r="AE140" s="1"/>
      <c r="AF140" s="1"/>
      <c r="AG140" s="1"/>
      <c r="AH140" s="1"/>
      <c r="AI140" s="1"/>
      <c r="AJ140" s="60">
        <f>SUM(C140:AI140)</f>
        <v>0</v>
      </c>
    </row>
    <row r="141" spans="1:36" ht="12.75" customHeight="1" x14ac:dyDescent="0.2">
      <c r="A141" s="61">
        <f>+A140+0.1</f>
        <v>2016.1999999999998</v>
      </c>
      <c r="B141" s="59" t="s">
        <v>23</v>
      </c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1"/>
      <c r="AB141" s="1"/>
      <c r="AC141" s="1"/>
      <c r="AD141" s="1"/>
      <c r="AE141" s="1"/>
      <c r="AF141" s="1"/>
      <c r="AG141" s="1"/>
      <c r="AH141" s="1"/>
      <c r="AI141" s="1"/>
      <c r="AJ141" s="60">
        <f>SUM(C141:AI141)</f>
        <v>0</v>
      </c>
    </row>
    <row r="142" spans="1:36" ht="12.75" customHeight="1" x14ac:dyDescent="0.2">
      <c r="A142" s="66">
        <f>+A141+0.1</f>
        <v>2016.2999999999997</v>
      </c>
      <c r="B142" s="54" t="s">
        <v>24</v>
      </c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8"/>
      <c r="W142" s="228"/>
      <c r="X142" s="229"/>
      <c r="Y142" s="229"/>
      <c r="Z142" s="229"/>
      <c r="AA142" s="7"/>
      <c r="AB142" s="7"/>
      <c r="AC142" s="7"/>
      <c r="AD142" s="7"/>
      <c r="AE142" s="7"/>
      <c r="AF142" s="7"/>
      <c r="AG142" s="7"/>
      <c r="AH142" s="7"/>
      <c r="AI142" s="7"/>
      <c r="AJ142" s="60">
        <f>SUM(C142:AI142)</f>
        <v>0</v>
      </c>
    </row>
    <row r="143" spans="1:36" ht="12.75" customHeight="1" x14ac:dyDescent="0.2">
      <c r="A143" s="67"/>
      <c r="B143" s="63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65"/>
    </row>
    <row r="144" spans="1:36" ht="12.75" customHeight="1" x14ac:dyDescent="0.2">
      <c r="A144" s="58">
        <f>+A139+1</f>
        <v>2017</v>
      </c>
      <c r="B144" s="59" t="s">
        <v>21</v>
      </c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1"/>
      <c r="AC144" s="1"/>
      <c r="AD144" s="1"/>
      <c r="AE144" s="1"/>
      <c r="AF144" s="1"/>
      <c r="AG144" s="1"/>
      <c r="AH144" s="1"/>
      <c r="AI144" s="1"/>
      <c r="AJ144" s="60">
        <f>SUM(C144:AI144)</f>
        <v>0</v>
      </c>
    </row>
    <row r="145" spans="1:36" ht="12.75" customHeight="1" x14ac:dyDescent="0.2">
      <c r="A145" s="61">
        <f>+A144+0.1</f>
        <v>2017.1</v>
      </c>
      <c r="B145" s="59" t="s">
        <v>22</v>
      </c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1"/>
      <c r="AC145" s="1"/>
      <c r="AD145" s="1"/>
      <c r="AE145" s="1"/>
      <c r="AF145" s="1"/>
      <c r="AG145" s="1"/>
      <c r="AH145" s="1"/>
      <c r="AI145" s="1"/>
      <c r="AJ145" s="60">
        <f>SUM(C145:AI145)</f>
        <v>0</v>
      </c>
    </row>
    <row r="146" spans="1:36" ht="12.75" customHeight="1" x14ac:dyDescent="0.2">
      <c r="A146" s="61">
        <f>+A145+0.1</f>
        <v>2017.1999999999998</v>
      </c>
      <c r="B146" s="59" t="s">
        <v>23</v>
      </c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1"/>
      <c r="AC146" s="1"/>
      <c r="AD146" s="1"/>
      <c r="AE146" s="1"/>
      <c r="AF146" s="1"/>
      <c r="AG146" s="1"/>
      <c r="AH146" s="1"/>
      <c r="AI146" s="1"/>
      <c r="AJ146" s="60">
        <f>SUM(C146:AI146)</f>
        <v>0</v>
      </c>
    </row>
    <row r="147" spans="1:36" ht="12.75" customHeight="1" x14ac:dyDescent="0.2">
      <c r="A147" s="66">
        <f>+A146+0.1</f>
        <v>2017.2999999999997</v>
      </c>
      <c r="B147" s="54" t="s">
        <v>24</v>
      </c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8"/>
      <c r="X147" s="228"/>
      <c r="Y147" s="229"/>
      <c r="Z147" s="229"/>
      <c r="AA147" s="229"/>
      <c r="AB147" s="7"/>
      <c r="AC147" s="7"/>
      <c r="AD147" s="7"/>
      <c r="AE147" s="7"/>
      <c r="AF147" s="7"/>
      <c r="AG147" s="7"/>
      <c r="AH147" s="7"/>
      <c r="AI147" s="7"/>
      <c r="AJ147" s="60">
        <f>SUM(C147:AI147)</f>
        <v>0</v>
      </c>
    </row>
    <row r="148" spans="1:36" ht="12.75" customHeight="1" x14ac:dyDescent="0.2">
      <c r="A148" s="67"/>
      <c r="B148" s="63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68"/>
    </row>
    <row r="149" spans="1:36" ht="12.75" customHeight="1" x14ac:dyDescent="0.2">
      <c r="A149" s="58">
        <f>+A144+1</f>
        <v>2018</v>
      </c>
      <c r="B149" s="59" t="s">
        <v>21</v>
      </c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1"/>
      <c r="AD149" s="1"/>
      <c r="AE149" s="1"/>
      <c r="AF149" s="1"/>
      <c r="AG149" s="1"/>
      <c r="AH149" s="1"/>
      <c r="AI149" s="1"/>
      <c r="AJ149" s="60">
        <f>SUM(C149:AI149)</f>
        <v>0</v>
      </c>
    </row>
    <row r="150" spans="1:36" ht="12.75" customHeight="1" x14ac:dyDescent="0.2">
      <c r="A150" s="61">
        <f>+A149+0.1</f>
        <v>2018.1</v>
      </c>
      <c r="B150" s="59" t="s">
        <v>22</v>
      </c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1"/>
      <c r="AD150" s="1"/>
      <c r="AE150" s="1"/>
      <c r="AF150" s="1"/>
      <c r="AG150" s="1"/>
      <c r="AH150" s="1"/>
      <c r="AI150" s="1"/>
      <c r="AJ150" s="60">
        <f>SUM(C150:AI150)</f>
        <v>0</v>
      </c>
    </row>
    <row r="151" spans="1:36" ht="12.75" customHeight="1" x14ac:dyDescent="0.2">
      <c r="A151" s="61">
        <f>+A150+0.1</f>
        <v>2018.1999999999998</v>
      </c>
      <c r="B151" s="59" t="s">
        <v>23</v>
      </c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1"/>
      <c r="AD151" s="1"/>
      <c r="AE151" s="1"/>
      <c r="AF151" s="1"/>
      <c r="AG151" s="1"/>
      <c r="AH151" s="1"/>
      <c r="AI151" s="1"/>
      <c r="AJ151" s="60">
        <f>SUM(C151:AI151)</f>
        <v>0</v>
      </c>
    </row>
    <row r="152" spans="1:36" ht="12.75" customHeight="1" x14ac:dyDescent="0.2">
      <c r="A152" s="66">
        <f>+A151+0.1</f>
        <v>2018.2999999999997</v>
      </c>
      <c r="B152" s="54" t="s">
        <v>24</v>
      </c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8"/>
      <c r="X152" s="228"/>
      <c r="Y152" s="229"/>
      <c r="Z152" s="229"/>
      <c r="AA152" s="229"/>
      <c r="AB152" s="229"/>
      <c r="AC152" s="7"/>
      <c r="AD152" s="7"/>
      <c r="AE152" s="7"/>
      <c r="AF152" s="7"/>
      <c r="AG152" s="7"/>
      <c r="AH152" s="7"/>
      <c r="AI152" s="7"/>
      <c r="AJ152" s="60">
        <f>SUM(C152:AI152)</f>
        <v>0</v>
      </c>
    </row>
    <row r="153" spans="1:36" ht="12.75" customHeight="1" x14ac:dyDescent="0.2">
      <c r="A153" s="67"/>
      <c r="B153" s="63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69"/>
    </row>
    <row r="154" spans="1:36" ht="12.75" customHeight="1" x14ac:dyDescent="0.2">
      <c r="A154" s="58">
        <f>+A149+1</f>
        <v>2019</v>
      </c>
      <c r="B154" s="59" t="s">
        <v>21</v>
      </c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1"/>
      <c r="AE154" s="1"/>
      <c r="AF154" s="1"/>
      <c r="AG154" s="1"/>
      <c r="AH154" s="1"/>
      <c r="AI154" s="1"/>
      <c r="AJ154" s="60">
        <f>SUM(C154:AI154)</f>
        <v>0</v>
      </c>
    </row>
    <row r="155" spans="1:36" ht="12.75" customHeight="1" x14ac:dyDescent="0.2">
      <c r="A155" s="61">
        <f>+A154+0.1</f>
        <v>2019.1</v>
      </c>
      <c r="B155" s="59" t="s">
        <v>22</v>
      </c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1"/>
      <c r="AE155" s="1"/>
      <c r="AF155" s="1"/>
      <c r="AG155" s="1"/>
      <c r="AH155" s="1"/>
      <c r="AI155" s="1"/>
      <c r="AJ155" s="60">
        <f>SUM(C155:AI155)</f>
        <v>0</v>
      </c>
    </row>
    <row r="156" spans="1:36" ht="12.75" customHeight="1" x14ac:dyDescent="0.2">
      <c r="A156" s="61">
        <f>+A155+0.1</f>
        <v>2019.1999999999998</v>
      </c>
      <c r="B156" s="59" t="s">
        <v>23</v>
      </c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1"/>
      <c r="AE156" s="1"/>
      <c r="AF156" s="1"/>
      <c r="AG156" s="1"/>
      <c r="AH156" s="1"/>
      <c r="AI156" s="1"/>
      <c r="AJ156" s="60">
        <f>SUM(C156:AI156)</f>
        <v>0</v>
      </c>
    </row>
    <row r="157" spans="1:36" ht="12.75" customHeight="1" x14ac:dyDescent="0.2">
      <c r="A157" s="66">
        <f>+A156+0.1</f>
        <v>2019.2999999999997</v>
      </c>
      <c r="B157" s="54" t="s">
        <v>24</v>
      </c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1"/>
      <c r="AE157" s="1"/>
      <c r="AF157" s="1"/>
      <c r="AG157" s="1"/>
      <c r="AH157" s="1"/>
      <c r="AI157" s="1"/>
      <c r="AJ157" s="60">
        <f>SUM(C157:AI157)</f>
        <v>0</v>
      </c>
    </row>
    <row r="158" spans="1:36" ht="12.75" customHeight="1" x14ac:dyDescent="0.2">
      <c r="A158" s="67"/>
      <c r="B158" s="7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71"/>
    </row>
    <row r="159" spans="1:36" ht="12.75" customHeight="1" x14ac:dyDescent="0.2">
      <c r="A159" s="58">
        <f>+A154+1</f>
        <v>2020</v>
      </c>
      <c r="B159" s="59" t="s">
        <v>21</v>
      </c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1"/>
      <c r="AF159" s="1"/>
      <c r="AG159" s="1"/>
      <c r="AH159" s="1"/>
      <c r="AI159" s="1"/>
      <c r="AJ159" s="60">
        <f>SUM(C159:AI159)</f>
        <v>0</v>
      </c>
    </row>
    <row r="160" spans="1:36" ht="12.75" customHeight="1" x14ac:dyDescent="0.2">
      <c r="A160" s="61">
        <f>+A159+0.1</f>
        <v>2020.1</v>
      </c>
      <c r="B160" s="59" t="s">
        <v>22</v>
      </c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1"/>
      <c r="AF160" s="1"/>
      <c r="AG160" s="1"/>
      <c r="AH160" s="1"/>
      <c r="AI160" s="1"/>
      <c r="AJ160" s="60">
        <f>SUM(C160:AI160)</f>
        <v>0</v>
      </c>
    </row>
    <row r="161" spans="1:36" ht="12.75" customHeight="1" x14ac:dyDescent="0.2">
      <c r="A161" s="61">
        <f>+A160+0.1</f>
        <v>2020.1999999999998</v>
      </c>
      <c r="B161" s="59" t="s">
        <v>23</v>
      </c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1"/>
      <c r="AF161" s="1"/>
      <c r="AG161" s="1"/>
      <c r="AH161" s="1"/>
      <c r="AI161" s="1"/>
      <c r="AJ161" s="60">
        <f>SUM(C161:AI161)</f>
        <v>0</v>
      </c>
    </row>
    <row r="162" spans="1:36" ht="12.75" customHeight="1" x14ac:dyDescent="0.2">
      <c r="A162" s="66">
        <f>+A161+0.1</f>
        <v>2020.2999999999997</v>
      </c>
      <c r="B162" s="54" t="s">
        <v>24</v>
      </c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31"/>
      <c r="Y162" s="229"/>
      <c r="Z162" s="229"/>
      <c r="AA162" s="229"/>
      <c r="AB162" s="229"/>
      <c r="AC162" s="229"/>
      <c r="AD162" s="229"/>
      <c r="AE162" s="7"/>
      <c r="AF162" s="7"/>
      <c r="AG162" s="7"/>
      <c r="AH162" s="7"/>
      <c r="AI162" s="7"/>
      <c r="AJ162" s="60">
        <f>SUM(C162:AI162)</f>
        <v>0</v>
      </c>
    </row>
    <row r="163" spans="1:36" ht="12.75" customHeight="1" x14ac:dyDescent="0.2">
      <c r="A163" s="72"/>
      <c r="B163" s="73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3"/>
      <c r="X163" s="232"/>
      <c r="Y163" s="232"/>
      <c r="Z163" s="232"/>
      <c r="AA163" s="232"/>
      <c r="AB163" s="232"/>
      <c r="AC163" s="232"/>
      <c r="AD163" s="226"/>
      <c r="AE163" s="226"/>
      <c r="AF163" s="226"/>
      <c r="AG163" s="226"/>
      <c r="AH163" s="226"/>
      <c r="AI163" s="226"/>
      <c r="AJ163" s="69"/>
    </row>
    <row r="164" spans="1:36" ht="12.75" customHeight="1" x14ac:dyDescent="0.2">
      <c r="A164" s="74">
        <f>+A159+1</f>
        <v>2021</v>
      </c>
      <c r="B164" s="59" t="s">
        <v>21</v>
      </c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1"/>
      <c r="AG164" s="1"/>
      <c r="AH164" s="1"/>
      <c r="AI164" s="1"/>
      <c r="AJ164" s="60">
        <f>SUM(C164:AI164)</f>
        <v>0</v>
      </c>
    </row>
    <row r="165" spans="1:36" ht="12.75" customHeight="1" x14ac:dyDescent="0.2">
      <c r="A165" s="75">
        <f>+A164+0.1</f>
        <v>2021.1</v>
      </c>
      <c r="B165" s="59" t="s">
        <v>22</v>
      </c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1"/>
      <c r="AG165" s="1"/>
      <c r="AH165" s="1"/>
      <c r="AI165" s="1"/>
      <c r="AJ165" s="60">
        <f>SUM(C165:AI165)</f>
        <v>0</v>
      </c>
    </row>
    <row r="166" spans="1:36" ht="12.75" customHeight="1" x14ac:dyDescent="0.2">
      <c r="A166" s="75">
        <f>+A165+0.1</f>
        <v>2021.1999999999998</v>
      </c>
      <c r="B166" s="59" t="s">
        <v>23</v>
      </c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1"/>
      <c r="AG166" s="1"/>
      <c r="AH166" s="1"/>
      <c r="AI166" s="1"/>
      <c r="AJ166" s="60">
        <f>SUM(C166:AI166)</f>
        <v>0</v>
      </c>
    </row>
    <row r="167" spans="1:36" ht="12.75" customHeight="1" x14ac:dyDescent="0.2">
      <c r="A167" s="76">
        <f>+A166+0.1</f>
        <v>2021.2999999999997</v>
      </c>
      <c r="B167" s="54" t="s">
        <v>24</v>
      </c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8"/>
      <c r="X167" s="228"/>
      <c r="Y167" s="229"/>
      <c r="Z167" s="229"/>
      <c r="AA167" s="229"/>
      <c r="AB167" s="229"/>
      <c r="AC167" s="229"/>
      <c r="AD167" s="229"/>
      <c r="AE167" s="229"/>
      <c r="AF167" s="7"/>
      <c r="AG167" s="7"/>
      <c r="AH167" s="7"/>
      <c r="AI167" s="7"/>
      <c r="AJ167" s="60">
        <f>SUM(C167:AI167)</f>
        <v>0</v>
      </c>
    </row>
    <row r="168" spans="1:36" ht="12.75" customHeight="1" x14ac:dyDescent="0.2">
      <c r="A168" s="77"/>
      <c r="B168" s="63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69"/>
    </row>
    <row r="169" spans="1:36" ht="12.75" customHeight="1" x14ac:dyDescent="0.2">
      <c r="A169" s="74">
        <f>+A164+1</f>
        <v>2022</v>
      </c>
      <c r="B169" s="59" t="s">
        <v>21</v>
      </c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1"/>
      <c r="AH169" s="1"/>
      <c r="AI169" s="1"/>
      <c r="AJ169" s="60">
        <f>SUM(C169:AI169)</f>
        <v>0</v>
      </c>
    </row>
    <row r="170" spans="1:36" ht="12.75" customHeight="1" x14ac:dyDescent="0.2">
      <c r="A170" s="75">
        <f>+A169+0.1</f>
        <v>2022.1</v>
      </c>
      <c r="B170" s="59" t="s">
        <v>22</v>
      </c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1"/>
      <c r="AH170" s="1"/>
      <c r="AI170" s="1"/>
      <c r="AJ170" s="60">
        <f>SUM(C170:AI170)</f>
        <v>0</v>
      </c>
    </row>
    <row r="171" spans="1:36" ht="12.75" customHeight="1" x14ac:dyDescent="0.2">
      <c r="A171" s="75">
        <f>+A170+0.1</f>
        <v>2022.1999999999998</v>
      </c>
      <c r="B171" s="59" t="s">
        <v>23</v>
      </c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1"/>
      <c r="AH171" s="1"/>
      <c r="AI171" s="1"/>
      <c r="AJ171" s="60">
        <f>SUM(C171:AI171)</f>
        <v>0</v>
      </c>
    </row>
    <row r="172" spans="1:36" ht="12.75" customHeight="1" x14ac:dyDescent="0.2">
      <c r="A172" s="76">
        <f>+A171+0.1</f>
        <v>2022.2999999999997</v>
      </c>
      <c r="B172" s="59" t="s">
        <v>24</v>
      </c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7"/>
      <c r="AH172" s="7"/>
      <c r="AI172" s="7"/>
      <c r="AJ172" s="60">
        <f>SUM(C172:AI172)</f>
        <v>0</v>
      </c>
    </row>
    <row r="173" spans="1:36" ht="12.75" customHeight="1" x14ac:dyDescent="0.2">
      <c r="A173" s="77"/>
      <c r="B173" s="63"/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69"/>
    </row>
    <row r="174" spans="1:36" ht="12.75" customHeight="1" x14ac:dyDescent="0.2">
      <c r="A174" s="74">
        <v>2023</v>
      </c>
      <c r="B174" s="59" t="s">
        <v>21</v>
      </c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1"/>
      <c r="AI174" s="1"/>
      <c r="AJ174" s="60">
        <f>SUM(C174:AI174)</f>
        <v>0</v>
      </c>
    </row>
    <row r="175" spans="1:36" ht="12.75" customHeight="1" x14ac:dyDescent="0.2">
      <c r="A175" s="75">
        <f>+A174+0.1</f>
        <v>2023.1</v>
      </c>
      <c r="B175" s="59" t="s">
        <v>22</v>
      </c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1"/>
      <c r="AI175" s="1"/>
      <c r="AJ175" s="60">
        <f>SUM(C175:AI175)</f>
        <v>0</v>
      </c>
    </row>
    <row r="176" spans="1:36" ht="12.75" customHeight="1" x14ac:dyDescent="0.2">
      <c r="A176" s="75">
        <f>+A175+0.1</f>
        <v>2023.1999999999998</v>
      </c>
      <c r="B176" s="59" t="s">
        <v>23</v>
      </c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1"/>
      <c r="AI176" s="1"/>
      <c r="AJ176" s="60">
        <f>SUM(C176:AI176)</f>
        <v>0</v>
      </c>
    </row>
    <row r="177" spans="1:36" ht="12.75" customHeight="1" x14ac:dyDescent="0.2">
      <c r="A177" s="76">
        <f>+A176+0.1</f>
        <v>2023.2999999999997</v>
      </c>
      <c r="B177" s="54" t="s">
        <v>24</v>
      </c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31"/>
      <c r="Y177" s="229"/>
      <c r="Z177" s="229"/>
      <c r="AA177" s="229"/>
      <c r="AB177" s="229"/>
      <c r="AC177" s="229"/>
      <c r="AD177" s="229"/>
      <c r="AE177" s="229"/>
      <c r="AF177" s="229"/>
      <c r="AG177" s="229"/>
      <c r="AH177" s="7"/>
      <c r="AI177" s="7"/>
      <c r="AJ177" s="60">
        <f>SUM(C177:AI177)</f>
        <v>0</v>
      </c>
    </row>
    <row r="178" spans="1:36" ht="12.75" customHeight="1" x14ac:dyDescent="0.2">
      <c r="A178" s="72"/>
      <c r="B178" s="73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3"/>
      <c r="X178" s="232"/>
      <c r="Y178" s="232"/>
      <c r="Z178" s="232"/>
      <c r="AA178" s="232"/>
      <c r="AB178" s="232"/>
      <c r="AC178" s="232"/>
      <c r="AD178" s="232"/>
      <c r="AE178" s="226"/>
      <c r="AF178" s="226"/>
      <c r="AG178" s="226"/>
      <c r="AH178" s="226"/>
      <c r="AI178" s="226"/>
      <c r="AJ178" s="69"/>
    </row>
    <row r="179" spans="1:36" ht="12.75" customHeight="1" x14ac:dyDescent="0.2">
      <c r="A179" s="74">
        <v>2024</v>
      </c>
      <c r="B179" s="59" t="s">
        <v>21</v>
      </c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1"/>
      <c r="AJ179" s="60">
        <f>SUM(C179:AI179)</f>
        <v>0</v>
      </c>
    </row>
    <row r="180" spans="1:36" ht="12.75" customHeight="1" x14ac:dyDescent="0.2">
      <c r="A180" s="75">
        <f>+A179+0.1</f>
        <v>2024.1</v>
      </c>
      <c r="B180" s="59" t="s">
        <v>22</v>
      </c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1"/>
      <c r="AJ180" s="60">
        <f>SUM(C180:AI180)</f>
        <v>0</v>
      </c>
    </row>
    <row r="181" spans="1:36" ht="12.75" customHeight="1" x14ac:dyDescent="0.2">
      <c r="A181" s="75">
        <f>+A180+0.1</f>
        <v>2024.1999999999998</v>
      </c>
      <c r="B181" s="59" t="s">
        <v>23</v>
      </c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1"/>
      <c r="AJ181" s="60">
        <f>SUM(C181:AI181)</f>
        <v>0</v>
      </c>
    </row>
    <row r="182" spans="1:36" ht="12.75" customHeight="1" x14ac:dyDescent="0.2">
      <c r="A182" s="76">
        <f>+A181+0.1</f>
        <v>2024.2999999999997</v>
      </c>
      <c r="B182" s="54" t="s">
        <v>24</v>
      </c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31"/>
      <c r="Y182" s="229"/>
      <c r="Z182" s="229"/>
      <c r="AA182" s="229"/>
      <c r="AB182" s="229"/>
      <c r="AC182" s="229"/>
      <c r="AD182" s="229"/>
      <c r="AE182" s="229"/>
      <c r="AF182" s="229"/>
      <c r="AG182" s="229"/>
      <c r="AH182" s="229"/>
      <c r="AI182" s="7"/>
      <c r="AJ182" s="60">
        <f>SUM(C182:AI182)</f>
        <v>0</v>
      </c>
    </row>
    <row r="183" spans="1:36" ht="12.75" customHeight="1" x14ac:dyDescent="0.2">
      <c r="A183" s="72"/>
      <c r="B183" s="73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3"/>
      <c r="X183" s="232"/>
      <c r="Y183" s="232"/>
      <c r="Z183" s="232"/>
      <c r="AA183" s="232"/>
      <c r="AB183" s="232"/>
      <c r="AC183" s="232"/>
      <c r="AD183" s="232"/>
      <c r="AE183" s="226"/>
      <c r="AF183" s="226"/>
      <c r="AG183" s="226"/>
      <c r="AH183" s="226"/>
      <c r="AI183" s="226"/>
      <c r="AJ183" s="69"/>
    </row>
    <row r="184" spans="1:36" s="24" customFormat="1" ht="12.75" customHeight="1" x14ac:dyDescent="0.2">
      <c r="A184" s="58" t="s">
        <v>20</v>
      </c>
      <c r="B184" s="59" t="s">
        <v>21</v>
      </c>
      <c r="C184" s="78">
        <f t="shared" ref="C184:AG184" si="3">SUMIF($B$19:$B$183,$B19,C$19:C$183)</f>
        <v>0</v>
      </c>
      <c r="D184" s="78">
        <f t="shared" si="3"/>
        <v>0</v>
      </c>
      <c r="E184" s="78">
        <f t="shared" si="3"/>
        <v>0</v>
      </c>
      <c r="F184" s="78">
        <f t="shared" si="3"/>
        <v>0</v>
      </c>
      <c r="G184" s="78">
        <f t="shared" si="3"/>
        <v>0</v>
      </c>
      <c r="H184" s="78">
        <f t="shared" si="3"/>
        <v>0</v>
      </c>
      <c r="I184" s="78">
        <f t="shared" si="3"/>
        <v>0</v>
      </c>
      <c r="J184" s="78">
        <f t="shared" si="3"/>
        <v>0</v>
      </c>
      <c r="K184" s="78">
        <f t="shared" si="3"/>
        <v>0</v>
      </c>
      <c r="L184" s="78">
        <f t="shared" si="3"/>
        <v>0</v>
      </c>
      <c r="M184" s="78">
        <f t="shared" si="3"/>
        <v>0</v>
      </c>
      <c r="N184" s="78">
        <f t="shared" si="3"/>
        <v>0</v>
      </c>
      <c r="O184" s="78">
        <f t="shared" si="3"/>
        <v>0</v>
      </c>
      <c r="P184" s="78">
        <f t="shared" si="3"/>
        <v>0</v>
      </c>
      <c r="Q184" s="78">
        <f t="shared" si="3"/>
        <v>0</v>
      </c>
      <c r="R184" s="78">
        <f t="shared" si="3"/>
        <v>0</v>
      </c>
      <c r="S184" s="78">
        <f t="shared" si="3"/>
        <v>0</v>
      </c>
      <c r="T184" s="78">
        <f t="shared" si="3"/>
        <v>0</v>
      </c>
      <c r="U184" s="78">
        <f t="shared" si="3"/>
        <v>0</v>
      </c>
      <c r="V184" s="78">
        <f t="shared" si="3"/>
        <v>0</v>
      </c>
      <c r="W184" s="78">
        <f t="shared" si="3"/>
        <v>0</v>
      </c>
      <c r="X184" s="78">
        <f t="shared" si="3"/>
        <v>0</v>
      </c>
      <c r="Y184" s="78">
        <f t="shared" si="3"/>
        <v>0</v>
      </c>
      <c r="Z184" s="78">
        <f t="shared" si="3"/>
        <v>0</v>
      </c>
      <c r="AA184" s="78">
        <f t="shared" si="3"/>
        <v>0</v>
      </c>
      <c r="AB184" s="78">
        <f t="shared" si="3"/>
        <v>0</v>
      </c>
      <c r="AC184" s="78">
        <f t="shared" si="3"/>
        <v>0</v>
      </c>
      <c r="AD184" s="78">
        <f t="shared" si="3"/>
        <v>0</v>
      </c>
      <c r="AE184" s="78">
        <f t="shared" si="3"/>
        <v>0</v>
      </c>
      <c r="AF184" s="78">
        <f t="shared" si="3"/>
        <v>0</v>
      </c>
      <c r="AG184" s="78">
        <f t="shared" si="3"/>
        <v>0</v>
      </c>
      <c r="AH184" s="78">
        <f>SUMIF(B19:B183, B19, AH19:AH183)</f>
        <v>0</v>
      </c>
      <c r="AI184" s="78">
        <f>SUMIF(B19:B183, B19, AI19:AI183)</f>
        <v>0</v>
      </c>
      <c r="AJ184" s="60">
        <f>SUM(C184:AI184)</f>
        <v>0</v>
      </c>
    </row>
    <row r="185" spans="1:36" s="24" customFormat="1" ht="12.75" customHeight="1" x14ac:dyDescent="0.2">
      <c r="A185" s="58" t="s">
        <v>25</v>
      </c>
      <c r="B185" s="59" t="s">
        <v>22</v>
      </c>
      <c r="C185" s="78">
        <f t="shared" ref="C185:AG185" si="4">SUMIF($B$19:$B$183,$B20,C$19:C$183)</f>
        <v>0</v>
      </c>
      <c r="D185" s="78">
        <f t="shared" si="4"/>
        <v>0</v>
      </c>
      <c r="E185" s="78">
        <f t="shared" si="4"/>
        <v>0</v>
      </c>
      <c r="F185" s="78">
        <f t="shared" si="4"/>
        <v>0</v>
      </c>
      <c r="G185" s="78">
        <f t="shared" si="4"/>
        <v>0</v>
      </c>
      <c r="H185" s="78">
        <f t="shared" si="4"/>
        <v>0</v>
      </c>
      <c r="I185" s="78">
        <f t="shared" si="4"/>
        <v>0</v>
      </c>
      <c r="J185" s="78">
        <f t="shared" si="4"/>
        <v>0</v>
      </c>
      <c r="K185" s="78">
        <f t="shared" si="4"/>
        <v>0</v>
      </c>
      <c r="L185" s="78">
        <f t="shared" si="4"/>
        <v>0</v>
      </c>
      <c r="M185" s="78">
        <f t="shared" si="4"/>
        <v>0</v>
      </c>
      <c r="N185" s="78">
        <f t="shared" si="4"/>
        <v>0</v>
      </c>
      <c r="O185" s="78">
        <f t="shared" si="4"/>
        <v>0</v>
      </c>
      <c r="P185" s="78">
        <f t="shared" si="4"/>
        <v>0</v>
      </c>
      <c r="Q185" s="78">
        <f t="shared" si="4"/>
        <v>0</v>
      </c>
      <c r="R185" s="78">
        <f t="shared" si="4"/>
        <v>0</v>
      </c>
      <c r="S185" s="78">
        <f t="shared" si="4"/>
        <v>0</v>
      </c>
      <c r="T185" s="78">
        <f t="shared" si="4"/>
        <v>0</v>
      </c>
      <c r="U185" s="78">
        <f t="shared" si="4"/>
        <v>0</v>
      </c>
      <c r="V185" s="78">
        <f t="shared" si="4"/>
        <v>0</v>
      </c>
      <c r="W185" s="78">
        <f t="shared" si="4"/>
        <v>0</v>
      </c>
      <c r="X185" s="78">
        <f t="shared" si="4"/>
        <v>0</v>
      </c>
      <c r="Y185" s="78">
        <f t="shared" si="4"/>
        <v>0</v>
      </c>
      <c r="Z185" s="78">
        <f t="shared" si="4"/>
        <v>0</v>
      </c>
      <c r="AA185" s="78">
        <f t="shared" si="4"/>
        <v>0</v>
      </c>
      <c r="AB185" s="78">
        <f t="shared" si="4"/>
        <v>0</v>
      </c>
      <c r="AC185" s="78">
        <f t="shared" si="4"/>
        <v>0</v>
      </c>
      <c r="AD185" s="78">
        <f t="shared" si="4"/>
        <v>0</v>
      </c>
      <c r="AE185" s="78">
        <f t="shared" si="4"/>
        <v>0</v>
      </c>
      <c r="AF185" s="78">
        <f t="shared" si="4"/>
        <v>0</v>
      </c>
      <c r="AG185" s="78">
        <f t="shared" si="4"/>
        <v>0</v>
      </c>
      <c r="AH185" s="78">
        <f>SUMIF(B19:B183, B20, AH19:AH183)</f>
        <v>0</v>
      </c>
      <c r="AI185" s="78">
        <f>SUMIF(B19:B183, B20, AI19:AI183)</f>
        <v>0</v>
      </c>
      <c r="AJ185" s="60">
        <f>SUM(C185:AI185)</f>
        <v>0</v>
      </c>
    </row>
    <row r="186" spans="1:36" s="24" customFormat="1" ht="12.75" customHeight="1" x14ac:dyDescent="0.2">
      <c r="A186" s="58" t="s">
        <v>26</v>
      </c>
      <c r="B186" s="59" t="s">
        <v>23</v>
      </c>
      <c r="C186" s="78">
        <f t="shared" ref="C186:AG186" si="5">SUMIF($B$19:$B$183,$B21,C$19:C$183)</f>
        <v>0</v>
      </c>
      <c r="D186" s="78">
        <f t="shared" si="5"/>
        <v>0</v>
      </c>
      <c r="E186" s="78">
        <f t="shared" si="5"/>
        <v>0</v>
      </c>
      <c r="F186" s="78">
        <f t="shared" si="5"/>
        <v>0</v>
      </c>
      <c r="G186" s="78">
        <f t="shared" si="5"/>
        <v>0</v>
      </c>
      <c r="H186" s="78">
        <f t="shared" si="5"/>
        <v>0</v>
      </c>
      <c r="I186" s="78">
        <f t="shared" si="5"/>
        <v>0</v>
      </c>
      <c r="J186" s="78">
        <f t="shared" si="5"/>
        <v>0</v>
      </c>
      <c r="K186" s="78">
        <f t="shared" si="5"/>
        <v>0</v>
      </c>
      <c r="L186" s="78">
        <f t="shared" si="5"/>
        <v>0</v>
      </c>
      <c r="M186" s="78">
        <f t="shared" si="5"/>
        <v>0</v>
      </c>
      <c r="N186" s="78">
        <f t="shared" si="5"/>
        <v>0</v>
      </c>
      <c r="O186" s="78">
        <f t="shared" si="5"/>
        <v>0</v>
      </c>
      <c r="P186" s="78">
        <f t="shared" si="5"/>
        <v>0</v>
      </c>
      <c r="Q186" s="78">
        <f t="shared" si="5"/>
        <v>0</v>
      </c>
      <c r="R186" s="78">
        <f t="shared" si="5"/>
        <v>0</v>
      </c>
      <c r="S186" s="78">
        <f t="shared" si="5"/>
        <v>0</v>
      </c>
      <c r="T186" s="78">
        <f t="shared" si="5"/>
        <v>0</v>
      </c>
      <c r="U186" s="78">
        <f t="shared" si="5"/>
        <v>0</v>
      </c>
      <c r="V186" s="78">
        <f t="shared" si="5"/>
        <v>0</v>
      </c>
      <c r="W186" s="78">
        <f t="shared" si="5"/>
        <v>0</v>
      </c>
      <c r="X186" s="78">
        <f t="shared" si="5"/>
        <v>0</v>
      </c>
      <c r="Y186" s="78">
        <f t="shared" si="5"/>
        <v>0</v>
      </c>
      <c r="Z186" s="78">
        <f t="shared" si="5"/>
        <v>0</v>
      </c>
      <c r="AA186" s="78">
        <f t="shared" si="5"/>
        <v>0</v>
      </c>
      <c r="AB186" s="78">
        <f t="shared" si="5"/>
        <v>0</v>
      </c>
      <c r="AC186" s="78">
        <f t="shared" si="5"/>
        <v>0</v>
      </c>
      <c r="AD186" s="78">
        <f t="shared" si="5"/>
        <v>0</v>
      </c>
      <c r="AE186" s="78">
        <f t="shared" si="5"/>
        <v>0</v>
      </c>
      <c r="AF186" s="78">
        <f t="shared" si="5"/>
        <v>0</v>
      </c>
      <c r="AG186" s="78">
        <f t="shared" si="5"/>
        <v>0</v>
      </c>
      <c r="AH186" s="78">
        <f>SUMIF(B19:B183, B21, AH19:AH183)</f>
        <v>0</v>
      </c>
      <c r="AI186" s="78">
        <f>SUMIF(B19:B183, B21, AI19:AI183)</f>
        <v>0</v>
      </c>
      <c r="AJ186" s="60">
        <f>SUM(C186:AI186)</f>
        <v>0</v>
      </c>
    </row>
    <row r="187" spans="1:36" s="24" customFormat="1" ht="12.75" customHeight="1" x14ac:dyDescent="0.2">
      <c r="A187" s="58" t="s">
        <v>27</v>
      </c>
      <c r="B187" s="59" t="s">
        <v>24</v>
      </c>
      <c r="C187" s="78">
        <f t="shared" ref="C187:AG187" si="6">SUMIF($B$19:$B$183,$B22,C$19:C$183)</f>
        <v>0</v>
      </c>
      <c r="D187" s="78">
        <f t="shared" si="6"/>
        <v>0</v>
      </c>
      <c r="E187" s="78">
        <f t="shared" si="6"/>
        <v>0</v>
      </c>
      <c r="F187" s="78">
        <f t="shared" si="6"/>
        <v>0</v>
      </c>
      <c r="G187" s="78">
        <f t="shared" si="6"/>
        <v>0</v>
      </c>
      <c r="H187" s="78">
        <f t="shared" si="6"/>
        <v>0</v>
      </c>
      <c r="I187" s="78">
        <f t="shared" si="6"/>
        <v>0</v>
      </c>
      <c r="J187" s="78">
        <f t="shared" si="6"/>
        <v>0</v>
      </c>
      <c r="K187" s="78">
        <f t="shared" si="6"/>
        <v>0</v>
      </c>
      <c r="L187" s="78">
        <f t="shared" si="6"/>
        <v>0</v>
      </c>
      <c r="M187" s="78">
        <f t="shared" si="6"/>
        <v>0</v>
      </c>
      <c r="N187" s="78">
        <f t="shared" si="6"/>
        <v>0</v>
      </c>
      <c r="O187" s="78">
        <f t="shared" si="6"/>
        <v>0</v>
      </c>
      <c r="P187" s="78">
        <f t="shared" si="6"/>
        <v>0</v>
      </c>
      <c r="Q187" s="78">
        <f t="shared" si="6"/>
        <v>0</v>
      </c>
      <c r="R187" s="78">
        <f t="shared" si="6"/>
        <v>0</v>
      </c>
      <c r="S187" s="78">
        <f t="shared" si="6"/>
        <v>0</v>
      </c>
      <c r="T187" s="78">
        <f t="shared" si="6"/>
        <v>0</v>
      </c>
      <c r="U187" s="78">
        <f t="shared" si="6"/>
        <v>0</v>
      </c>
      <c r="V187" s="78">
        <f t="shared" si="6"/>
        <v>0</v>
      </c>
      <c r="W187" s="78">
        <f t="shared" si="6"/>
        <v>0</v>
      </c>
      <c r="X187" s="78">
        <f t="shared" si="6"/>
        <v>0</v>
      </c>
      <c r="Y187" s="78">
        <f t="shared" si="6"/>
        <v>0</v>
      </c>
      <c r="Z187" s="78">
        <f t="shared" si="6"/>
        <v>0</v>
      </c>
      <c r="AA187" s="78">
        <f t="shared" si="6"/>
        <v>0</v>
      </c>
      <c r="AB187" s="78">
        <f t="shared" si="6"/>
        <v>0</v>
      </c>
      <c r="AC187" s="78">
        <f t="shared" si="6"/>
        <v>0</v>
      </c>
      <c r="AD187" s="78">
        <f t="shared" si="6"/>
        <v>0</v>
      </c>
      <c r="AE187" s="78">
        <f t="shared" si="6"/>
        <v>0</v>
      </c>
      <c r="AF187" s="78">
        <f t="shared" si="6"/>
        <v>0</v>
      </c>
      <c r="AG187" s="78">
        <f t="shared" si="6"/>
        <v>0</v>
      </c>
      <c r="AH187" s="78">
        <f>SUMIF(B19:B183, B22, AH19:AH183)</f>
        <v>0</v>
      </c>
      <c r="AI187" s="78">
        <f>SUMIF(B19:B183, B22, AI19:AI183)</f>
        <v>0</v>
      </c>
      <c r="AJ187" s="60">
        <f>SUM(C187:AI187)</f>
        <v>0</v>
      </c>
    </row>
    <row r="188" spans="1:36" s="24" customFormat="1" ht="12.75" customHeight="1" x14ac:dyDescent="0.2">
      <c r="A188" s="62"/>
      <c r="B188" s="63"/>
      <c r="C188" s="63"/>
      <c r="D188" s="63"/>
      <c r="E188" s="63"/>
      <c r="F188" s="63"/>
      <c r="G188" s="63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80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65"/>
    </row>
    <row r="189" spans="1:36" s="24" customFormat="1" ht="12.75" customHeight="1" x14ac:dyDescent="0.2">
      <c r="A189" s="58" t="s">
        <v>28</v>
      </c>
      <c r="B189" s="59" t="s">
        <v>21</v>
      </c>
      <c r="C189" s="59">
        <f t="shared" ref="C189:AF192" si="7">C184-C179</f>
        <v>0</v>
      </c>
      <c r="D189" s="59">
        <f t="shared" si="7"/>
        <v>0</v>
      </c>
      <c r="E189" s="59">
        <f t="shared" si="7"/>
        <v>0</v>
      </c>
      <c r="F189" s="59">
        <f t="shared" si="7"/>
        <v>0</v>
      </c>
      <c r="G189" s="59">
        <f t="shared" si="7"/>
        <v>0</v>
      </c>
      <c r="H189" s="78">
        <f t="shared" si="7"/>
        <v>0</v>
      </c>
      <c r="I189" s="78">
        <f t="shared" si="7"/>
        <v>0</v>
      </c>
      <c r="J189" s="78">
        <f t="shared" si="7"/>
        <v>0</v>
      </c>
      <c r="K189" s="78">
        <f t="shared" si="7"/>
        <v>0</v>
      </c>
      <c r="L189" s="78">
        <f t="shared" si="7"/>
        <v>0</v>
      </c>
      <c r="M189" s="78">
        <f t="shared" si="7"/>
        <v>0</v>
      </c>
      <c r="N189" s="78">
        <f t="shared" si="7"/>
        <v>0</v>
      </c>
      <c r="O189" s="78">
        <f t="shared" si="7"/>
        <v>0</v>
      </c>
      <c r="P189" s="78">
        <f t="shared" si="7"/>
        <v>0</v>
      </c>
      <c r="Q189" s="78">
        <f t="shared" si="7"/>
        <v>0</v>
      </c>
      <c r="R189" s="78">
        <f t="shared" si="7"/>
        <v>0</v>
      </c>
      <c r="S189" s="78">
        <f t="shared" si="7"/>
        <v>0</v>
      </c>
      <c r="T189" s="78">
        <f t="shared" si="7"/>
        <v>0</v>
      </c>
      <c r="U189" s="78">
        <f t="shared" si="7"/>
        <v>0</v>
      </c>
      <c r="V189" s="78">
        <f t="shared" si="7"/>
        <v>0</v>
      </c>
      <c r="W189" s="78">
        <f t="shared" si="7"/>
        <v>0</v>
      </c>
      <c r="X189" s="78">
        <f t="shared" si="7"/>
        <v>0</v>
      </c>
      <c r="Y189" s="78">
        <f t="shared" si="7"/>
        <v>0</v>
      </c>
      <c r="Z189" s="78">
        <f t="shared" si="7"/>
        <v>0</v>
      </c>
      <c r="AA189" s="78">
        <f t="shared" si="7"/>
        <v>0</v>
      </c>
      <c r="AB189" s="78">
        <f t="shared" si="7"/>
        <v>0</v>
      </c>
      <c r="AC189" s="78">
        <f t="shared" si="7"/>
        <v>0</v>
      </c>
      <c r="AD189" s="78">
        <f t="shared" si="7"/>
        <v>0</v>
      </c>
      <c r="AE189" s="78">
        <f t="shared" si="7"/>
        <v>0</v>
      </c>
      <c r="AF189" s="78">
        <f t="shared" si="7"/>
        <v>0</v>
      </c>
      <c r="AG189" s="78">
        <f>AG184-AG179</f>
        <v>0</v>
      </c>
      <c r="AH189" s="78">
        <f>AH184-AH179</f>
        <v>0</v>
      </c>
      <c r="AI189" s="78">
        <f>AI184-AI179</f>
        <v>0</v>
      </c>
      <c r="AJ189" s="60">
        <f>SUM(C189:AI189)</f>
        <v>0</v>
      </c>
    </row>
    <row r="190" spans="1:36" s="24" customFormat="1" ht="12.75" customHeight="1" x14ac:dyDescent="0.2">
      <c r="A190" s="81" t="s">
        <v>29</v>
      </c>
      <c r="B190" s="59" t="s">
        <v>22</v>
      </c>
      <c r="C190" s="59">
        <f t="shared" si="7"/>
        <v>0</v>
      </c>
      <c r="D190" s="59">
        <f t="shared" si="7"/>
        <v>0</v>
      </c>
      <c r="E190" s="59">
        <f t="shared" si="7"/>
        <v>0</v>
      </c>
      <c r="F190" s="59">
        <f t="shared" si="7"/>
        <v>0</v>
      </c>
      <c r="G190" s="59">
        <f t="shared" si="7"/>
        <v>0</v>
      </c>
      <c r="H190" s="78">
        <f t="shared" si="7"/>
        <v>0</v>
      </c>
      <c r="I190" s="78">
        <f t="shared" si="7"/>
        <v>0</v>
      </c>
      <c r="J190" s="78">
        <f t="shared" si="7"/>
        <v>0</v>
      </c>
      <c r="K190" s="78">
        <f t="shared" si="7"/>
        <v>0</v>
      </c>
      <c r="L190" s="78">
        <f t="shared" si="7"/>
        <v>0</v>
      </c>
      <c r="M190" s="78">
        <f t="shared" si="7"/>
        <v>0</v>
      </c>
      <c r="N190" s="78">
        <f t="shared" si="7"/>
        <v>0</v>
      </c>
      <c r="O190" s="78">
        <f t="shared" si="7"/>
        <v>0</v>
      </c>
      <c r="P190" s="78">
        <f t="shared" si="7"/>
        <v>0</v>
      </c>
      <c r="Q190" s="78">
        <f t="shared" si="7"/>
        <v>0</v>
      </c>
      <c r="R190" s="78">
        <f t="shared" si="7"/>
        <v>0</v>
      </c>
      <c r="S190" s="78">
        <f t="shared" si="7"/>
        <v>0</v>
      </c>
      <c r="T190" s="78">
        <f t="shared" si="7"/>
        <v>0</v>
      </c>
      <c r="U190" s="78">
        <f t="shared" si="7"/>
        <v>0</v>
      </c>
      <c r="V190" s="78">
        <f t="shared" si="7"/>
        <v>0</v>
      </c>
      <c r="W190" s="78">
        <f t="shared" si="7"/>
        <v>0</v>
      </c>
      <c r="X190" s="78">
        <f t="shared" si="7"/>
        <v>0</v>
      </c>
      <c r="Y190" s="78">
        <f t="shared" si="7"/>
        <v>0</v>
      </c>
      <c r="Z190" s="78">
        <f t="shared" si="7"/>
        <v>0</v>
      </c>
      <c r="AA190" s="78">
        <f t="shared" si="7"/>
        <v>0</v>
      </c>
      <c r="AB190" s="78">
        <f t="shared" si="7"/>
        <v>0</v>
      </c>
      <c r="AC190" s="78">
        <f t="shared" si="7"/>
        <v>0</v>
      </c>
      <c r="AD190" s="78">
        <f t="shared" si="7"/>
        <v>0</v>
      </c>
      <c r="AE190" s="78">
        <f t="shared" si="7"/>
        <v>0</v>
      </c>
      <c r="AF190" s="78">
        <f t="shared" si="7"/>
        <v>0</v>
      </c>
      <c r="AG190" s="78">
        <f t="shared" ref="AG190" si="8">AG185-AG180</f>
        <v>0</v>
      </c>
      <c r="AH190" s="78">
        <f t="shared" ref="AH190:AI192" si="9">AH185-AH180</f>
        <v>0</v>
      </c>
      <c r="AI190" s="78">
        <f t="shared" si="9"/>
        <v>0</v>
      </c>
      <c r="AJ190" s="60">
        <f>SUM(C190:AI190)</f>
        <v>0</v>
      </c>
    </row>
    <row r="191" spans="1:36" s="24" customFormat="1" ht="12.75" customHeight="1" x14ac:dyDescent="0.2">
      <c r="A191" s="58" t="s">
        <v>30</v>
      </c>
      <c r="B191" s="59" t="s">
        <v>23</v>
      </c>
      <c r="C191" s="59">
        <f t="shared" si="7"/>
        <v>0</v>
      </c>
      <c r="D191" s="59">
        <f t="shared" si="7"/>
        <v>0</v>
      </c>
      <c r="E191" s="59">
        <f t="shared" si="7"/>
        <v>0</v>
      </c>
      <c r="F191" s="59">
        <f t="shared" si="7"/>
        <v>0</v>
      </c>
      <c r="G191" s="59">
        <f t="shared" si="7"/>
        <v>0</v>
      </c>
      <c r="H191" s="78">
        <f t="shared" si="7"/>
        <v>0</v>
      </c>
      <c r="I191" s="78">
        <f t="shared" si="7"/>
        <v>0</v>
      </c>
      <c r="J191" s="78">
        <f t="shared" si="7"/>
        <v>0</v>
      </c>
      <c r="K191" s="78">
        <f t="shared" si="7"/>
        <v>0</v>
      </c>
      <c r="L191" s="78">
        <f t="shared" si="7"/>
        <v>0</v>
      </c>
      <c r="M191" s="78">
        <f t="shared" si="7"/>
        <v>0</v>
      </c>
      <c r="N191" s="78">
        <f t="shared" si="7"/>
        <v>0</v>
      </c>
      <c r="O191" s="78">
        <f t="shared" si="7"/>
        <v>0</v>
      </c>
      <c r="P191" s="78">
        <f t="shared" si="7"/>
        <v>0</v>
      </c>
      <c r="Q191" s="78">
        <f t="shared" si="7"/>
        <v>0</v>
      </c>
      <c r="R191" s="78">
        <f t="shared" si="7"/>
        <v>0</v>
      </c>
      <c r="S191" s="78">
        <f t="shared" si="7"/>
        <v>0</v>
      </c>
      <c r="T191" s="78">
        <f t="shared" si="7"/>
        <v>0</v>
      </c>
      <c r="U191" s="78">
        <f t="shared" si="7"/>
        <v>0</v>
      </c>
      <c r="V191" s="78">
        <f t="shared" si="7"/>
        <v>0</v>
      </c>
      <c r="W191" s="78">
        <f t="shared" si="7"/>
        <v>0</v>
      </c>
      <c r="X191" s="78">
        <f t="shared" si="7"/>
        <v>0</v>
      </c>
      <c r="Y191" s="78">
        <f t="shared" si="7"/>
        <v>0</v>
      </c>
      <c r="Z191" s="78">
        <f t="shared" si="7"/>
        <v>0</v>
      </c>
      <c r="AA191" s="78">
        <f t="shared" si="7"/>
        <v>0</v>
      </c>
      <c r="AB191" s="78">
        <f t="shared" si="7"/>
        <v>0</v>
      </c>
      <c r="AC191" s="78">
        <f t="shared" si="7"/>
        <v>0</v>
      </c>
      <c r="AD191" s="78">
        <f t="shared" si="7"/>
        <v>0</v>
      </c>
      <c r="AE191" s="78">
        <f t="shared" si="7"/>
        <v>0</v>
      </c>
      <c r="AF191" s="78">
        <f t="shared" si="7"/>
        <v>0</v>
      </c>
      <c r="AG191" s="78">
        <f t="shared" ref="AG191" si="10">AG186-AG181</f>
        <v>0</v>
      </c>
      <c r="AH191" s="78">
        <f t="shared" si="9"/>
        <v>0</v>
      </c>
      <c r="AI191" s="78">
        <f t="shared" si="9"/>
        <v>0</v>
      </c>
      <c r="AJ191" s="60">
        <f>SUM(C191:AI191)</f>
        <v>0</v>
      </c>
    </row>
    <row r="192" spans="1:36" s="24" customFormat="1" ht="12.75" customHeight="1" x14ac:dyDescent="0.2">
      <c r="A192" s="82" t="s">
        <v>31</v>
      </c>
      <c r="B192" s="83" t="s">
        <v>24</v>
      </c>
      <c r="C192" s="83">
        <f t="shared" si="7"/>
        <v>0</v>
      </c>
      <c r="D192" s="83">
        <f t="shared" si="7"/>
        <v>0</v>
      </c>
      <c r="E192" s="83">
        <f t="shared" si="7"/>
        <v>0</v>
      </c>
      <c r="F192" s="83">
        <f t="shared" si="7"/>
        <v>0</v>
      </c>
      <c r="G192" s="83">
        <f t="shared" si="7"/>
        <v>0</v>
      </c>
      <c r="H192" s="84">
        <f t="shared" si="7"/>
        <v>0</v>
      </c>
      <c r="I192" s="84">
        <f t="shared" si="7"/>
        <v>0</v>
      </c>
      <c r="J192" s="84">
        <f t="shared" si="7"/>
        <v>0</v>
      </c>
      <c r="K192" s="84">
        <f t="shared" si="7"/>
        <v>0</v>
      </c>
      <c r="L192" s="84">
        <f t="shared" si="7"/>
        <v>0</v>
      </c>
      <c r="M192" s="84">
        <f t="shared" si="7"/>
        <v>0</v>
      </c>
      <c r="N192" s="84">
        <f t="shared" si="7"/>
        <v>0</v>
      </c>
      <c r="O192" s="84">
        <f t="shared" si="7"/>
        <v>0</v>
      </c>
      <c r="P192" s="84">
        <f t="shared" si="7"/>
        <v>0</v>
      </c>
      <c r="Q192" s="84">
        <f t="shared" si="7"/>
        <v>0</v>
      </c>
      <c r="R192" s="84">
        <f t="shared" si="7"/>
        <v>0</v>
      </c>
      <c r="S192" s="84">
        <f t="shared" si="7"/>
        <v>0</v>
      </c>
      <c r="T192" s="84">
        <f t="shared" si="7"/>
        <v>0</v>
      </c>
      <c r="U192" s="84">
        <f t="shared" si="7"/>
        <v>0</v>
      </c>
      <c r="V192" s="84">
        <f t="shared" si="7"/>
        <v>0</v>
      </c>
      <c r="W192" s="84">
        <f t="shared" si="7"/>
        <v>0</v>
      </c>
      <c r="X192" s="84">
        <f t="shared" si="7"/>
        <v>0</v>
      </c>
      <c r="Y192" s="84">
        <f t="shared" si="7"/>
        <v>0</v>
      </c>
      <c r="Z192" s="84">
        <f t="shared" si="7"/>
        <v>0</v>
      </c>
      <c r="AA192" s="84">
        <f t="shared" si="7"/>
        <v>0</v>
      </c>
      <c r="AB192" s="84">
        <f t="shared" si="7"/>
        <v>0</v>
      </c>
      <c r="AC192" s="84">
        <f t="shared" si="7"/>
        <v>0</v>
      </c>
      <c r="AD192" s="84">
        <f t="shared" si="7"/>
        <v>0</v>
      </c>
      <c r="AE192" s="84">
        <f t="shared" si="7"/>
        <v>0</v>
      </c>
      <c r="AF192" s="84">
        <f t="shared" si="7"/>
        <v>0</v>
      </c>
      <c r="AG192" s="84">
        <f t="shared" ref="AG192" si="11">AG187-AG182</f>
        <v>0</v>
      </c>
      <c r="AH192" s="84">
        <f t="shared" si="9"/>
        <v>0</v>
      </c>
      <c r="AI192" s="84">
        <f t="shared" si="9"/>
        <v>0</v>
      </c>
      <c r="AJ192" s="85">
        <f>SUM(C192:AI192)</f>
        <v>0</v>
      </c>
    </row>
    <row r="193" spans="1:41" s="24" customFormat="1" ht="12.75" customHeight="1" x14ac:dyDescent="0.2">
      <c r="A193" s="16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W193" s="28"/>
    </row>
    <row r="194" spans="1:41" ht="12.75" customHeight="1" x14ac:dyDescent="0.2"/>
    <row r="195" spans="1:41" ht="12.75" customHeight="1" x14ac:dyDescent="0.2">
      <c r="Q195" s="24" t="s">
        <v>32</v>
      </c>
      <c r="AI195" s="86"/>
      <c r="AJ195" s="86"/>
      <c r="AK195" s="86"/>
      <c r="AL195" s="86"/>
      <c r="AM195" s="86"/>
      <c r="AN195" s="86"/>
      <c r="AO195" s="86"/>
    </row>
    <row r="196" spans="1:41" ht="26.25" x14ac:dyDescent="0.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236" t="s">
        <v>0</v>
      </c>
      <c r="N196" s="236"/>
      <c r="O196" s="236"/>
      <c r="P196" s="236"/>
      <c r="Q196" s="236"/>
      <c r="R196" s="236"/>
      <c r="S196" s="236"/>
      <c r="T196" s="236"/>
      <c r="U196" s="236"/>
      <c r="V196" s="236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41" ht="26.25" x14ac:dyDescent="0.4">
      <c r="A197" s="15"/>
      <c r="B197" s="16"/>
      <c r="C197" s="16"/>
      <c r="D197" s="16"/>
      <c r="E197" s="16"/>
      <c r="G197" s="17"/>
      <c r="K197" s="17"/>
      <c r="L197" s="217"/>
      <c r="M197" s="217"/>
      <c r="N197" s="217"/>
      <c r="O197" s="217"/>
      <c r="P197" s="218"/>
      <c r="Q197" s="207"/>
      <c r="R197" s="207"/>
      <c r="S197" s="207"/>
      <c r="T197" s="219" t="s">
        <v>1</v>
      </c>
      <c r="U197" s="216">
        <f>year_group</f>
        <v>2024</v>
      </c>
      <c r="V197" s="207"/>
      <c r="W197" s="220"/>
    </row>
    <row r="198" spans="1:41" s="24" customFormat="1" ht="12.75" customHeight="1" x14ac:dyDescent="0.2">
      <c r="A198" s="22"/>
      <c r="B198" s="23"/>
      <c r="C198" s="23"/>
      <c r="D198" s="23"/>
      <c r="E198" s="23"/>
      <c r="F198" s="23"/>
      <c r="L198" s="221"/>
      <c r="M198" s="221"/>
      <c r="N198" s="221"/>
      <c r="O198" s="221"/>
      <c r="P198" s="222"/>
      <c r="Q198" s="223"/>
      <c r="R198" s="224"/>
      <c r="S198" s="222"/>
      <c r="T198" s="222"/>
      <c r="U198" s="222"/>
      <c r="V198" s="222"/>
      <c r="W198" s="225"/>
    </row>
    <row r="199" spans="1:41" s="24" customFormat="1" ht="15.75" x14ac:dyDescent="0.25">
      <c r="A199" s="22"/>
      <c r="B199" s="23"/>
      <c r="C199" s="23"/>
      <c r="D199" s="23"/>
      <c r="E199" s="23"/>
      <c r="F199" s="23"/>
      <c r="L199" s="240" t="s">
        <v>2</v>
      </c>
      <c r="M199" s="240"/>
      <c r="N199" s="240"/>
      <c r="O199" s="240"/>
      <c r="P199" s="240"/>
      <c r="Q199" s="240"/>
      <c r="R199" s="240"/>
      <c r="S199" s="240"/>
      <c r="T199" s="240"/>
      <c r="U199" s="240"/>
      <c r="V199" s="240"/>
      <c r="W199" s="240"/>
      <c r="X199" s="29"/>
    </row>
    <row r="200" spans="1:41" ht="12.75" customHeight="1" x14ac:dyDescent="0.2"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20"/>
    </row>
    <row r="201" spans="1:41" ht="12.75" customHeight="1" x14ac:dyDescent="0.2">
      <c r="L201" s="207"/>
      <c r="M201" s="207"/>
      <c r="N201" s="201" t="s">
        <v>3</v>
      </c>
      <c r="O201" s="202"/>
      <c r="P201" s="203" t="s">
        <v>109</v>
      </c>
      <c r="Q201" s="204"/>
      <c r="R201" s="204"/>
      <c r="S201" s="204" t="s">
        <v>5</v>
      </c>
      <c r="T201" s="204" t="str">
        <f>IF(T6="", "", T6)</f>
        <v/>
      </c>
      <c r="U201" s="205"/>
      <c r="V201" s="207"/>
      <c r="W201" s="220"/>
    </row>
    <row r="202" spans="1:41" ht="12.75" customHeight="1" x14ac:dyDescent="0.2">
      <c r="L202" s="207"/>
      <c r="M202" s="207"/>
      <c r="N202" s="206" t="s">
        <v>6</v>
      </c>
      <c r="O202" s="207"/>
      <c r="P202" s="208" t="s">
        <v>7</v>
      </c>
      <c r="Q202" s="207"/>
      <c r="R202" s="207"/>
      <c r="S202" s="207"/>
      <c r="T202" s="207"/>
      <c r="U202" s="209"/>
      <c r="V202" s="207"/>
      <c r="W202" s="220"/>
    </row>
    <row r="203" spans="1:41" ht="12.75" customHeight="1" x14ac:dyDescent="0.2">
      <c r="L203" s="207"/>
      <c r="M203" s="207"/>
      <c r="N203" s="206" t="s">
        <v>8</v>
      </c>
      <c r="O203" s="207"/>
      <c r="P203" s="207" t="str">
        <f>IF(P8="", "", P8)</f>
        <v/>
      </c>
      <c r="Q203" s="207"/>
      <c r="R203" s="207"/>
      <c r="S203" s="207"/>
      <c r="T203" s="207"/>
      <c r="U203" s="209"/>
      <c r="V203" s="207"/>
      <c r="W203" s="220"/>
    </row>
    <row r="204" spans="1:41" ht="12.75" customHeight="1" x14ac:dyDescent="0.2">
      <c r="L204" s="207"/>
      <c r="M204" s="207"/>
      <c r="N204" s="206" t="s">
        <v>9</v>
      </c>
      <c r="O204" s="207"/>
      <c r="P204" s="207" t="str">
        <f>IF(P9="", "", P9)</f>
        <v/>
      </c>
      <c r="Q204" s="207"/>
      <c r="R204" s="207"/>
      <c r="S204" s="207" t="s">
        <v>10</v>
      </c>
      <c r="T204" s="210" t="str">
        <f>IF(T9="", "", T9)</f>
        <v/>
      </c>
      <c r="U204" s="209"/>
      <c r="V204" s="207"/>
      <c r="W204" s="220"/>
    </row>
    <row r="205" spans="1:41" ht="12.75" customHeight="1" x14ac:dyDescent="0.2">
      <c r="L205" s="207"/>
      <c r="M205" s="207"/>
      <c r="N205" s="206" t="s">
        <v>11</v>
      </c>
      <c r="O205" s="207"/>
      <c r="P205" s="207" t="str">
        <f>IF(P10="", "", P10)</f>
        <v/>
      </c>
      <c r="Q205" s="207"/>
      <c r="R205" s="207"/>
      <c r="S205" s="207"/>
      <c r="T205" s="207"/>
      <c r="U205" s="209"/>
      <c r="V205" s="207"/>
      <c r="W205" s="220"/>
      <c r="AK205" s="37"/>
    </row>
    <row r="206" spans="1:41" ht="12.75" customHeight="1" x14ac:dyDescent="0.2">
      <c r="L206" s="207"/>
      <c r="M206" s="207"/>
      <c r="N206" s="211" t="s">
        <v>12</v>
      </c>
      <c r="O206" s="207"/>
      <c r="P206" s="207"/>
      <c r="Q206" s="207" t="str">
        <f>IF(Q11="", "", Q11)</f>
        <v/>
      </c>
      <c r="R206" s="207" t="str">
        <f>IF(R11="", "", R11)</f>
        <v/>
      </c>
      <c r="S206" s="207"/>
      <c r="T206" s="207"/>
      <c r="U206" s="209"/>
      <c r="V206" s="207"/>
      <c r="W206" s="220"/>
    </row>
    <row r="207" spans="1:41" ht="12.75" customHeight="1" x14ac:dyDescent="0.2">
      <c r="L207" s="207"/>
      <c r="M207" s="207"/>
      <c r="N207" s="212" t="s">
        <v>13</v>
      </c>
      <c r="O207" s="213"/>
      <c r="P207" s="213" t="str">
        <f>IF(P12="", "", P12)</f>
        <v/>
      </c>
      <c r="Q207" s="213"/>
      <c r="R207" s="213"/>
      <c r="S207" s="213" t="s">
        <v>14</v>
      </c>
      <c r="T207" s="214" t="str">
        <f>IF(T12="", "", T12)</f>
        <v/>
      </c>
      <c r="U207" s="215"/>
      <c r="V207" s="207"/>
      <c r="W207" s="220"/>
    </row>
    <row r="208" spans="1:41" ht="12.75" customHeight="1" x14ac:dyDescent="0.2">
      <c r="A208" s="23"/>
      <c r="B208" s="87"/>
      <c r="C208" s="87"/>
      <c r="D208" s="87"/>
      <c r="E208" s="87"/>
      <c r="I208" s="87"/>
      <c r="J208" s="88"/>
      <c r="K208" s="87"/>
      <c r="L208" s="87"/>
      <c r="M208" s="87"/>
      <c r="N208" s="87"/>
      <c r="O208" s="87"/>
      <c r="P208" s="87"/>
      <c r="Q208" s="87"/>
      <c r="R208" s="87"/>
      <c r="S208" s="24"/>
      <c r="T208" s="24"/>
      <c r="U208" s="24"/>
    </row>
    <row r="209" spans="12:23" ht="12.75" customHeight="1" x14ac:dyDescent="0.2">
      <c r="N209" s="30"/>
      <c r="O209" s="33"/>
      <c r="P209" s="33"/>
      <c r="Q209" s="33"/>
      <c r="R209" s="33"/>
      <c r="S209" s="89" t="s">
        <v>33</v>
      </c>
      <c r="T209" s="90"/>
      <c r="U209" s="91" t="s">
        <v>34</v>
      </c>
      <c r="W209" s="14"/>
    </row>
    <row r="210" spans="12:23" ht="12.75" customHeight="1" x14ac:dyDescent="0.2">
      <c r="N210" s="92"/>
      <c r="S210" s="93" t="s">
        <v>35</v>
      </c>
      <c r="T210" s="16"/>
      <c r="U210" s="94" t="s">
        <v>36</v>
      </c>
      <c r="W210" s="14"/>
    </row>
    <row r="211" spans="12:23" ht="12.75" customHeight="1" x14ac:dyDescent="0.2">
      <c r="N211" s="92" t="s">
        <v>37</v>
      </c>
      <c r="S211" s="93" t="s">
        <v>38</v>
      </c>
      <c r="T211" s="16"/>
      <c r="U211" s="94" t="s">
        <v>39</v>
      </c>
      <c r="W211" s="14"/>
    </row>
    <row r="212" spans="12:23" ht="12.75" customHeight="1" x14ac:dyDescent="0.2">
      <c r="N212" s="92"/>
      <c r="S212" s="95"/>
      <c r="T212" s="21"/>
      <c r="U212" s="96"/>
      <c r="W212" s="14"/>
    </row>
    <row r="213" spans="12:23" ht="12.75" customHeight="1" x14ac:dyDescent="0.2">
      <c r="N213" s="97">
        <v>1</v>
      </c>
      <c r="O213" s="98" t="s">
        <v>40</v>
      </c>
      <c r="P213" s="98"/>
      <c r="Q213" s="98"/>
      <c r="R213" s="98"/>
      <c r="S213" s="99"/>
      <c r="T213" s="98"/>
      <c r="U213" s="100"/>
      <c r="W213" s="14"/>
    </row>
    <row r="214" spans="12:23" ht="12.75" customHeight="1" x14ac:dyDescent="0.2">
      <c r="L214" s="101"/>
      <c r="N214" s="102"/>
      <c r="O214" s="103" t="s">
        <v>41</v>
      </c>
      <c r="P214" s="104" t="s">
        <v>42</v>
      </c>
      <c r="Q214" s="104"/>
      <c r="R214" s="104"/>
      <c r="S214" s="105">
        <f>HLOOKUP($U$2,$A$17:$AJ$192,5*(lastyr_row_group-firstyr_row_group+1)+3)</f>
        <v>0</v>
      </c>
      <c r="T214" s="104"/>
      <c r="U214" s="106">
        <f>HLOOKUP($U$2,$A$17:$AJ$192,5*(lastyr_row_group-firstyr_row_group+1)+4)</f>
        <v>0</v>
      </c>
      <c r="W214" s="14"/>
    </row>
    <row r="215" spans="12:23" ht="12.75" customHeight="1" x14ac:dyDescent="0.2">
      <c r="L215" s="101"/>
      <c r="N215" s="102"/>
      <c r="O215" s="103" t="s">
        <v>43</v>
      </c>
      <c r="P215" s="104" t="s">
        <v>44</v>
      </c>
      <c r="Q215" s="104"/>
      <c r="R215" s="104"/>
      <c r="S215" s="105">
        <f>+S214-S216</f>
        <v>0</v>
      </c>
      <c r="T215" s="104"/>
      <c r="U215" s="106">
        <f>+U214-U216</f>
        <v>0</v>
      </c>
      <c r="W215" s="14"/>
    </row>
    <row r="216" spans="12:23" ht="12.75" customHeight="1" x14ac:dyDescent="0.2">
      <c r="L216" s="101"/>
      <c r="N216" s="107"/>
      <c r="O216" s="108" t="s">
        <v>45</v>
      </c>
      <c r="P216" s="109" t="s">
        <v>46</v>
      </c>
      <c r="Q216" s="109"/>
      <c r="R216" s="109"/>
      <c r="S216" s="110">
        <f>HLOOKUP($U$2,$A$17:$AJ$192,5*(lastyr_row_group-firstyr_row_group+2)+3)</f>
        <v>0</v>
      </c>
      <c r="T216" s="109"/>
      <c r="U216" s="111">
        <f>HLOOKUP($U$2,$A$17:$AJ$192,5*(lastyr_row_group-firstyr_row_group+2)+4)</f>
        <v>0</v>
      </c>
      <c r="W216" s="14"/>
    </row>
    <row r="217" spans="12:23" ht="12.75" customHeight="1" x14ac:dyDescent="0.2">
      <c r="N217" s="107">
        <v>2</v>
      </c>
      <c r="O217" s="109" t="s">
        <v>47</v>
      </c>
      <c r="P217" s="109"/>
      <c r="Q217" s="109"/>
      <c r="R217" s="109"/>
      <c r="S217" s="110">
        <f>+AJ184-S214</f>
        <v>0</v>
      </c>
      <c r="T217" s="109"/>
      <c r="U217" s="111">
        <f>+AJ185-U214</f>
        <v>0</v>
      </c>
      <c r="W217" s="14"/>
    </row>
    <row r="218" spans="12:23" ht="12.75" customHeight="1" x14ac:dyDescent="0.2">
      <c r="N218" s="107">
        <v>3</v>
      </c>
      <c r="O218" s="109" t="s">
        <v>48</v>
      </c>
      <c r="P218" s="109"/>
      <c r="Q218" s="109"/>
      <c r="R218" s="109"/>
      <c r="S218" s="112">
        <f>+S216+S217</f>
        <v>0</v>
      </c>
      <c r="T218" s="113"/>
      <c r="U218" s="114">
        <f>+U216+U217</f>
        <v>0</v>
      </c>
      <c r="W218" s="14"/>
    </row>
    <row r="219" spans="12:23" ht="12.75" customHeight="1" x14ac:dyDescent="0.2">
      <c r="L219" s="42"/>
      <c r="N219" s="115">
        <v>4</v>
      </c>
      <c r="O219" s="116" t="s">
        <v>49</v>
      </c>
      <c r="P219" s="109"/>
      <c r="Q219" s="109"/>
      <c r="R219" s="109"/>
      <c r="S219" s="109"/>
      <c r="T219" s="3">
        <v>0</v>
      </c>
      <c r="U219" s="117"/>
      <c r="W219" s="14"/>
    </row>
    <row r="220" spans="12:23" ht="12.75" customHeight="1" x14ac:dyDescent="0.2">
      <c r="L220" s="42"/>
      <c r="N220" s="115">
        <v>5</v>
      </c>
      <c r="O220" s="116" t="s">
        <v>50</v>
      </c>
      <c r="P220" s="109"/>
      <c r="Q220" s="109"/>
      <c r="R220" s="109"/>
      <c r="S220" s="109"/>
      <c r="T220" s="2">
        <v>0</v>
      </c>
      <c r="U220" s="117"/>
      <c r="W220" s="14"/>
    </row>
    <row r="221" spans="12:23" ht="12.75" customHeight="1" x14ac:dyDescent="0.2">
      <c r="N221" s="107">
        <v>6</v>
      </c>
      <c r="O221" s="109" t="s">
        <v>51</v>
      </c>
      <c r="P221" s="109"/>
      <c r="Q221" s="109"/>
      <c r="R221" s="109"/>
      <c r="S221" s="109"/>
      <c r="T221" s="118">
        <f>T219+T220</f>
        <v>0</v>
      </c>
      <c r="U221" s="117"/>
      <c r="W221" s="14"/>
    </row>
    <row r="222" spans="12:23" ht="12.75" customHeight="1" x14ac:dyDescent="0.2">
      <c r="L222" s="119"/>
      <c r="N222" s="92">
        <v>7</v>
      </c>
      <c r="O222" s="119" t="s">
        <v>52</v>
      </c>
      <c r="T222" s="120"/>
      <c r="U222" s="36"/>
      <c r="W222" s="14"/>
    </row>
    <row r="223" spans="12:23" ht="12.75" customHeight="1" x14ac:dyDescent="0.2">
      <c r="N223" s="107"/>
      <c r="O223" s="109"/>
      <c r="P223" s="109" t="s">
        <v>53</v>
      </c>
      <c r="Q223" s="109"/>
      <c r="R223" s="109"/>
      <c r="S223" s="109"/>
      <c r="T223" s="121">
        <f>T300</f>
        <v>0</v>
      </c>
      <c r="U223" s="117"/>
      <c r="W223" s="14"/>
    </row>
    <row r="224" spans="12:23" ht="12.75" customHeight="1" x14ac:dyDescent="0.2">
      <c r="L224" s="119"/>
      <c r="N224" s="92">
        <v>8</v>
      </c>
      <c r="O224" s="119" t="s">
        <v>54</v>
      </c>
      <c r="T224" s="120"/>
      <c r="U224" s="36"/>
      <c r="W224" s="14"/>
    </row>
    <row r="225" spans="12:24" ht="12.75" customHeight="1" x14ac:dyDescent="0.2">
      <c r="L225" s="119"/>
      <c r="N225" s="92"/>
      <c r="O225" s="119" t="s">
        <v>55</v>
      </c>
      <c r="T225" s="120"/>
      <c r="U225" s="36"/>
      <c r="W225" s="14"/>
    </row>
    <row r="226" spans="12:24" ht="12.75" customHeight="1" x14ac:dyDescent="0.25">
      <c r="M226" s="122"/>
      <c r="N226" s="107"/>
      <c r="O226" s="109"/>
      <c r="P226" s="109" t="s">
        <v>56</v>
      </c>
      <c r="Q226" s="109"/>
      <c r="R226" s="109"/>
      <c r="S226" s="109"/>
      <c r="T226" s="121">
        <f>IF(S218=T221,0,U218/(S218-T221))</f>
        <v>0</v>
      </c>
      <c r="U226" s="117"/>
      <c r="W226" s="14"/>
    </row>
    <row r="227" spans="12:24" ht="12.75" customHeight="1" x14ac:dyDescent="0.2">
      <c r="N227" s="107">
        <v>9</v>
      </c>
      <c r="O227" s="109" t="s">
        <v>57</v>
      </c>
      <c r="P227" s="109"/>
      <c r="Q227" s="109"/>
      <c r="R227" s="109"/>
      <c r="S227" s="109"/>
      <c r="T227" s="118">
        <f>AJ191</f>
        <v>0</v>
      </c>
      <c r="U227" s="117"/>
      <c r="W227" s="14"/>
    </row>
    <row r="228" spans="12:24" ht="12.75" customHeight="1" x14ac:dyDescent="0.2">
      <c r="N228" s="115">
        <v>10</v>
      </c>
      <c r="O228" s="109" t="s">
        <v>58</v>
      </c>
      <c r="P228" s="109"/>
      <c r="Q228" s="109"/>
      <c r="R228" s="109"/>
      <c r="S228" s="109"/>
      <c r="T228" s="123" t="str">
        <f>IF(T227&gt;9999.999,"0.000",IF(T227&gt;4999.999,".050",IF(T227&gt;2499.999,".075",IF(T227&gt;999.999,"0.100",IF(T227&gt;499.999,"0.150","Not Credible")))))</f>
        <v>Not Credible</v>
      </c>
      <c r="U228" s="124"/>
      <c r="W228" s="14"/>
    </row>
    <row r="229" spans="12:24" ht="12.75" customHeight="1" x14ac:dyDescent="0.2">
      <c r="N229" s="92">
        <v>11</v>
      </c>
      <c r="O229" s="14" t="s">
        <v>59</v>
      </c>
      <c r="T229" s="95"/>
      <c r="U229" s="36"/>
      <c r="W229" s="14"/>
    </row>
    <row r="230" spans="12:24" ht="12.75" customHeight="1" x14ac:dyDescent="0.2">
      <c r="N230" s="107"/>
      <c r="O230" s="109"/>
      <c r="P230" s="109" t="s">
        <v>60</v>
      </c>
      <c r="Q230" s="109"/>
      <c r="R230" s="109"/>
      <c r="S230" s="109"/>
      <c r="T230" s="121" t="str">
        <f>IF($T$227&lt;499.999,"Not Credible",T226+T228)</f>
        <v>Not Credible</v>
      </c>
      <c r="U230" s="117"/>
      <c r="W230" s="37"/>
    </row>
    <row r="231" spans="12:24" ht="12.75" customHeight="1" x14ac:dyDescent="0.2">
      <c r="N231" s="92">
        <v>12</v>
      </c>
      <c r="O231" s="14" t="s">
        <v>61</v>
      </c>
      <c r="T231" s="125" t="s">
        <v>62</v>
      </c>
      <c r="U231" s="36"/>
      <c r="W231" s="37"/>
    </row>
    <row r="232" spans="12:24" ht="12.75" customHeight="1" x14ac:dyDescent="0.2">
      <c r="L232" s="119"/>
      <c r="N232" s="107"/>
      <c r="O232" s="126"/>
      <c r="P232" s="126" t="s">
        <v>63</v>
      </c>
      <c r="Q232" s="109"/>
      <c r="R232" s="109"/>
      <c r="S232" s="109"/>
      <c r="T232" s="127" t="str">
        <f>IF($T$227&lt;499.999,"Not Credible",(S218-T221)*T230)</f>
        <v>Not Credible</v>
      </c>
      <c r="U232" s="128"/>
      <c r="W232" s="37"/>
    </row>
    <row r="233" spans="12:24" ht="12.75" customHeight="1" x14ac:dyDescent="0.2">
      <c r="N233" s="92">
        <v>13</v>
      </c>
      <c r="O233" s="14" t="s">
        <v>64</v>
      </c>
      <c r="T233" s="95"/>
      <c r="U233" s="36"/>
      <c r="W233" s="37"/>
    </row>
    <row r="234" spans="12:24" ht="12.75" customHeight="1" x14ac:dyDescent="0.2">
      <c r="N234" s="107"/>
      <c r="O234" s="109"/>
      <c r="P234" s="109" t="s">
        <v>65</v>
      </c>
      <c r="Q234" s="109"/>
      <c r="R234" s="109"/>
      <c r="S234" s="109"/>
      <c r="T234" s="127" t="str">
        <f>IF($T$227&lt;499.999,"Not Credible",IF(S218-T221-T232/T223&lt;0,0,S218-T221-T232/T223))</f>
        <v>Not Credible</v>
      </c>
      <c r="U234" s="117"/>
      <c r="W234" s="37"/>
      <c r="X234" s="37"/>
    </row>
    <row r="235" spans="12:24" ht="12.75" customHeight="1" x14ac:dyDescent="0.2">
      <c r="N235" s="92">
        <v>14</v>
      </c>
      <c r="O235" s="14" t="s">
        <v>66</v>
      </c>
      <c r="T235" s="95"/>
      <c r="U235" s="36"/>
      <c r="W235" s="14"/>
    </row>
    <row r="236" spans="12:24" ht="12.75" customHeight="1" x14ac:dyDescent="0.2">
      <c r="N236" s="129"/>
      <c r="O236" s="40"/>
      <c r="P236" s="40" t="s">
        <v>67</v>
      </c>
      <c r="Q236" s="40"/>
      <c r="R236" s="40"/>
      <c r="S236" s="40"/>
      <c r="T236" s="130" t="str">
        <f>IF(T234="Not Credible","Not Credible",AI187*0.005)</f>
        <v>Not Credible</v>
      </c>
      <c r="U236" s="41"/>
      <c r="W236" s="14"/>
    </row>
    <row r="237" spans="12:24" ht="12.75" customHeight="1" x14ac:dyDescent="0.2">
      <c r="N237" s="16"/>
      <c r="S237" s="131"/>
      <c r="W237" s="14"/>
    </row>
    <row r="238" spans="12:24" ht="12.75" customHeight="1" x14ac:dyDescent="0.2">
      <c r="W238" s="14"/>
    </row>
    <row r="239" spans="12:24" ht="12.75" customHeight="1" x14ac:dyDescent="0.2">
      <c r="L239" s="132"/>
      <c r="M239" s="133"/>
      <c r="N239" s="134" t="s">
        <v>68</v>
      </c>
      <c r="O239" s="135"/>
      <c r="P239" s="136"/>
      <c r="Q239" s="136"/>
      <c r="R239" s="137"/>
      <c r="S239" s="137"/>
      <c r="T239" s="137"/>
      <c r="U239" s="138"/>
      <c r="W239" s="14"/>
    </row>
    <row r="240" spans="12:24" ht="12.75" customHeight="1" x14ac:dyDescent="0.2">
      <c r="L240" s="132"/>
      <c r="M240" s="133"/>
      <c r="N240" s="139"/>
      <c r="O240" s="140"/>
      <c r="P240" s="88"/>
      <c r="Q240" s="88"/>
      <c r="R240" s="141"/>
      <c r="S240" s="141"/>
      <c r="T240" s="141"/>
      <c r="U240" s="142"/>
      <c r="W240" s="14"/>
    </row>
    <row r="241" spans="1:36" ht="12.75" customHeight="1" x14ac:dyDescent="0.2">
      <c r="L241" s="133"/>
      <c r="M241" s="133"/>
      <c r="N241" s="143" t="s">
        <v>69</v>
      </c>
      <c r="O241" s="24" t="s">
        <v>70</v>
      </c>
      <c r="P241" s="24"/>
      <c r="Q241" s="133"/>
      <c r="T241" s="23"/>
      <c r="U241" s="60" t="str">
        <f>IF(T227&lt;500,"Experience Not Credible"," ")</f>
        <v>Experience Not Credible</v>
      </c>
      <c r="W241" s="14"/>
    </row>
    <row r="242" spans="1:36" s="144" customFormat="1" ht="12.75" customHeight="1" x14ac:dyDescent="0.25">
      <c r="A242" s="16"/>
      <c r="B242" s="14"/>
      <c r="C242" s="14"/>
      <c r="D242" s="14"/>
      <c r="E242" s="14"/>
      <c r="L242" s="133"/>
      <c r="M242" s="133"/>
      <c r="N242" s="143" t="s">
        <v>69</v>
      </c>
      <c r="O242" s="24" t="s">
        <v>71</v>
      </c>
      <c r="P242" s="24"/>
      <c r="Q242" s="133"/>
      <c r="R242" s="14"/>
      <c r="S242" s="14"/>
      <c r="T242" s="14"/>
      <c r="U242" s="60" t="str">
        <f>IF(AND(T227&gt;=500,T230&gt;T223),"Experience Ratio Exceeds Benchmark Ratio"," ")</f>
        <v xml:space="preserve"> </v>
      </c>
      <c r="V242" s="14"/>
      <c r="W242" s="14"/>
      <c r="AJ242" s="14"/>
    </row>
    <row r="243" spans="1:36" ht="12.75" customHeight="1" x14ac:dyDescent="0.25">
      <c r="L243" s="133"/>
      <c r="M243" s="133"/>
      <c r="N243" s="143" t="s">
        <v>69</v>
      </c>
      <c r="O243" s="24" t="s">
        <v>72</v>
      </c>
      <c r="P243" s="24"/>
      <c r="Q243" s="133"/>
      <c r="T243" s="23"/>
      <c r="U243" s="60" t="str">
        <f>IF(AND(0&lt;T234,T234&lt;T236),"De Minimis Amount Exceeds Refund Due"," ")</f>
        <v xml:space="preserve"> </v>
      </c>
      <c r="W243" s="14"/>
      <c r="AJ243" s="144"/>
    </row>
    <row r="244" spans="1:36" ht="12.75" customHeight="1" x14ac:dyDescent="0.2">
      <c r="N244" s="92"/>
      <c r="U244" s="36"/>
      <c r="W244" s="14"/>
    </row>
    <row r="245" spans="1:36" ht="12.75" customHeight="1" x14ac:dyDescent="0.2">
      <c r="L245" s="133"/>
      <c r="M245" s="133"/>
      <c r="N245" s="145" t="s">
        <v>73</v>
      </c>
      <c r="O245" s="146"/>
      <c r="P245" s="146"/>
      <c r="Q245" s="146"/>
      <c r="R245" s="147"/>
      <c r="S245" s="147"/>
      <c r="T245" s="147"/>
      <c r="U245" s="148"/>
      <c r="W245" s="14"/>
    </row>
    <row r="246" spans="1:36" ht="12.75" customHeight="1" x14ac:dyDescent="0.2">
      <c r="L246" s="133"/>
      <c r="M246" s="133"/>
      <c r="N246" s="149"/>
      <c r="O246" s="88"/>
      <c r="P246" s="88"/>
      <c r="Q246" s="88"/>
      <c r="R246" s="141"/>
      <c r="S246" s="141"/>
      <c r="T246" s="141"/>
      <c r="U246" s="142"/>
      <c r="W246" s="14"/>
    </row>
    <row r="247" spans="1:36" ht="12.75" customHeight="1" x14ac:dyDescent="0.2">
      <c r="L247" s="133"/>
      <c r="M247" s="133"/>
      <c r="N247" s="150" t="s">
        <v>74</v>
      </c>
      <c r="O247" s="151" t="s">
        <v>75</v>
      </c>
      <c r="P247" s="152"/>
      <c r="Q247" s="152"/>
      <c r="R247" s="40"/>
      <c r="S247" s="40"/>
      <c r="T247" s="40"/>
      <c r="U247" s="85" t="str">
        <f>IF(T234&gt;T236,"Refund Due Exceeds De Minimis Amount               "," ")</f>
        <v xml:space="preserve"> </v>
      </c>
      <c r="W247" s="14"/>
    </row>
    <row r="248" spans="1:36" ht="12.75" customHeight="1" x14ac:dyDescent="0.2">
      <c r="W248" s="14"/>
    </row>
    <row r="249" spans="1:36" ht="12.75" customHeight="1" x14ac:dyDescent="0.2">
      <c r="W249" s="14"/>
    </row>
    <row r="250" spans="1:36" ht="12.75" customHeight="1" x14ac:dyDescent="0.2">
      <c r="P250" s="30"/>
      <c r="Q250" s="136" t="s">
        <v>76</v>
      </c>
      <c r="R250" s="136"/>
      <c r="S250" s="34"/>
      <c r="W250" s="14"/>
    </row>
    <row r="251" spans="1:36" ht="12.75" customHeight="1" x14ac:dyDescent="0.2">
      <c r="P251" s="35"/>
      <c r="S251" s="36"/>
      <c r="W251" s="14"/>
    </row>
    <row r="252" spans="1:36" ht="12.75" customHeight="1" x14ac:dyDescent="0.2">
      <c r="P252" s="153"/>
      <c r="Q252" s="154" t="s">
        <v>77</v>
      </c>
      <c r="R252" s="155" t="s">
        <v>78</v>
      </c>
      <c r="S252" s="156"/>
      <c r="W252" s="14"/>
    </row>
    <row r="253" spans="1:36" ht="12.75" customHeight="1" x14ac:dyDescent="0.2">
      <c r="P253" s="35"/>
      <c r="Q253" s="157" t="s">
        <v>79</v>
      </c>
      <c r="R253" s="87" t="s">
        <v>80</v>
      </c>
      <c r="S253" s="36"/>
      <c r="W253" s="14"/>
    </row>
    <row r="254" spans="1:36" ht="12.75" customHeight="1" x14ac:dyDescent="0.2">
      <c r="P254" s="35"/>
      <c r="Q254" s="157" t="s">
        <v>81</v>
      </c>
      <c r="R254" s="158">
        <v>0.15</v>
      </c>
      <c r="S254" s="36"/>
      <c r="W254" s="14"/>
    </row>
    <row r="255" spans="1:36" ht="12.75" customHeight="1" x14ac:dyDescent="0.2">
      <c r="P255" s="35"/>
      <c r="Q255" s="157" t="s">
        <v>82</v>
      </c>
      <c r="R255" s="158">
        <v>0.1</v>
      </c>
      <c r="S255" s="36"/>
      <c r="W255" s="14"/>
    </row>
    <row r="256" spans="1:36" ht="12.75" customHeight="1" x14ac:dyDescent="0.2">
      <c r="P256" s="35"/>
      <c r="Q256" s="157" t="s">
        <v>83</v>
      </c>
      <c r="R256" s="158">
        <v>7.4999999999999997E-2</v>
      </c>
      <c r="S256" s="36"/>
      <c r="W256" s="14"/>
    </row>
    <row r="257" spans="12:25" ht="12.75" customHeight="1" x14ac:dyDescent="0.2">
      <c r="P257" s="35"/>
      <c r="Q257" s="157" t="s">
        <v>84</v>
      </c>
      <c r="R257" s="158">
        <v>0.05</v>
      </c>
      <c r="S257" s="36"/>
      <c r="V257" s="133"/>
      <c r="W257" s="14"/>
    </row>
    <row r="258" spans="12:25" ht="12.75" customHeight="1" x14ac:dyDescent="0.2">
      <c r="P258" s="39"/>
      <c r="Q258" s="159" t="s">
        <v>85</v>
      </c>
      <c r="R258" s="160">
        <v>0</v>
      </c>
      <c r="S258" s="41"/>
      <c r="W258" s="14"/>
    </row>
    <row r="259" spans="12:25" ht="12.75" customHeight="1" x14ac:dyDescent="0.2">
      <c r="P259" s="101"/>
      <c r="Q259" s="37"/>
      <c r="W259" s="14"/>
    </row>
    <row r="260" spans="12:25" ht="12.75" customHeight="1" x14ac:dyDescent="0.2">
      <c r="W260" s="14"/>
    </row>
    <row r="261" spans="12:25" ht="12.75" customHeight="1" x14ac:dyDescent="0.2">
      <c r="L261" s="161"/>
      <c r="M261" s="162" t="s">
        <v>86</v>
      </c>
      <c r="N261" s="162" t="s">
        <v>87</v>
      </c>
      <c r="O261" s="162" t="s">
        <v>88</v>
      </c>
      <c r="P261" s="162" t="s">
        <v>89</v>
      </c>
      <c r="Q261" s="162" t="s">
        <v>90</v>
      </c>
      <c r="R261" s="162" t="s">
        <v>91</v>
      </c>
      <c r="S261" s="162" t="s">
        <v>92</v>
      </c>
      <c r="T261" s="162" t="s">
        <v>93</v>
      </c>
      <c r="U261" s="162" t="s">
        <v>94</v>
      </c>
      <c r="V261" s="162" t="s">
        <v>95</v>
      </c>
      <c r="W261" s="163" t="s">
        <v>96</v>
      </c>
    </row>
    <row r="262" spans="12:25" ht="12.75" customHeight="1" x14ac:dyDescent="0.2">
      <c r="L262" s="58" t="s">
        <v>97</v>
      </c>
      <c r="M262" s="164"/>
      <c r="N262" s="164" t="s">
        <v>33</v>
      </c>
      <c r="O262" s="164"/>
      <c r="P262" s="164"/>
      <c r="Q262" s="164" t="s">
        <v>98</v>
      </c>
      <c r="R262" s="164"/>
      <c r="S262" s="164"/>
      <c r="T262" s="164"/>
      <c r="U262" s="164" t="s">
        <v>98</v>
      </c>
      <c r="V262" s="164"/>
      <c r="W262" s="165" t="s">
        <v>99</v>
      </c>
      <c r="Y262" s="37"/>
    </row>
    <row r="263" spans="12:25" ht="12.75" customHeight="1" x14ac:dyDescent="0.2">
      <c r="L263" s="58" t="s">
        <v>15</v>
      </c>
      <c r="M263" s="164" t="s">
        <v>15</v>
      </c>
      <c r="N263" s="164" t="s">
        <v>35</v>
      </c>
      <c r="O263" s="164" t="s">
        <v>100</v>
      </c>
      <c r="P263" s="166" t="s">
        <v>101</v>
      </c>
      <c r="Q263" s="164" t="s">
        <v>102</v>
      </c>
      <c r="R263" s="166" t="s">
        <v>103</v>
      </c>
      <c r="S263" s="164" t="s">
        <v>100</v>
      </c>
      <c r="T263" s="166" t="s">
        <v>104</v>
      </c>
      <c r="U263" s="164" t="s">
        <v>102</v>
      </c>
      <c r="V263" s="166" t="s">
        <v>105</v>
      </c>
      <c r="W263" s="165" t="s">
        <v>106</v>
      </c>
    </row>
    <row r="264" spans="12:25" ht="12.75" customHeight="1" x14ac:dyDescent="0.2">
      <c r="L264" s="167"/>
      <c r="M264" s="54"/>
      <c r="N264" s="54"/>
      <c r="O264" s="54"/>
      <c r="P264" s="168"/>
      <c r="Q264" s="54"/>
      <c r="R264" s="168"/>
      <c r="S264" s="54"/>
      <c r="T264" s="168"/>
      <c r="U264" s="54"/>
      <c r="V264" s="168"/>
      <c r="W264" s="169"/>
    </row>
    <row r="265" spans="12:25" ht="12.75" customHeight="1" x14ac:dyDescent="0.2">
      <c r="L265" s="170">
        <f>IF($U$2&gt;0,+$U$2-1," ")</f>
        <v>2023</v>
      </c>
      <c r="M265" s="171">
        <v>1</v>
      </c>
      <c r="N265" s="172">
        <f t="shared" ref="N265:N278" si="12">IF(L265=" "," ",HLOOKUP(L265,$A$17:$AJ$192,3+(L265-1992)*5))</f>
        <v>0</v>
      </c>
      <c r="O265" s="173">
        <v>2.77</v>
      </c>
      <c r="P265" s="172">
        <f t="shared" ref="P265:P278" si="13">IF(N265=" "," ",N265*O265)</f>
        <v>0</v>
      </c>
      <c r="Q265" s="173">
        <v>0.50700000000000001</v>
      </c>
      <c r="R265" s="172">
        <f t="shared" ref="R265:R278" si="14">IF(P265=" "," ",P265*Q265)</f>
        <v>0</v>
      </c>
      <c r="S265" s="173">
        <v>0</v>
      </c>
      <c r="T265" s="172">
        <f t="shared" ref="T265:T278" si="15">IF(R265=" "," ",N265*S265)</f>
        <v>0</v>
      </c>
      <c r="U265" s="173">
        <v>0</v>
      </c>
      <c r="V265" s="172">
        <f t="shared" ref="V265:V293" si="16">IF(T265=" "," ",T265*U265)</f>
        <v>0</v>
      </c>
      <c r="W265" s="174">
        <v>0.46</v>
      </c>
    </row>
    <row r="266" spans="12:25" ht="12.75" customHeight="1" x14ac:dyDescent="0.2">
      <c r="L266" s="170">
        <f t="shared" ref="L266:L293" si="17">IF(($U$2-M265)&gt;1992,+L265-1," ")</f>
        <v>2022</v>
      </c>
      <c r="M266" s="171">
        <f t="shared" ref="M266:M296" si="18">M265+1</f>
        <v>2</v>
      </c>
      <c r="N266" s="172">
        <f t="shared" si="12"/>
        <v>0</v>
      </c>
      <c r="O266" s="173">
        <v>4.1749999999999998</v>
      </c>
      <c r="P266" s="172">
        <f t="shared" si="13"/>
        <v>0</v>
      </c>
      <c r="Q266" s="173">
        <v>0.56699999999999995</v>
      </c>
      <c r="R266" s="172">
        <f t="shared" si="14"/>
        <v>0</v>
      </c>
      <c r="S266" s="173">
        <v>0</v>
      </c>
      <c r="T266" s="172">
        <f t="shared" si="15"/>
        <v>0</v>
      </c>
      <c r="U266" s="173">
        <v>0</v>
      </c>
      <c r="V266" s="172">
        <f t="shared" si="16"/>
        <v>0</v>
      </c>
      <c r="W266" s="175">
        <v>0.63</v>
      </c>
    </row>
    <row r="267" spans="12:25" ht="12.75" customHeight="1" x14ac:dyDescent="0.2">
      <c r="L267" s="170">
        <f t="shared" si="17"/>
        <v>2021</v>
      </c>
      <c r="M267" s="171">
        <f t="shared" si="18"/>
        <v>3</v>
      </c>
      <c r="N267" s="172">
        <f t="shared" si="12"/>
        <v>0</v>
      </c>
      <c r="O267" s="173">
        <v>4.1749999999999998</v>
      </c>
      <c r="P267" s="172">
        <f t="shared" si="13"/>
        <v>0</v>
      </c>
      <c r="Q267" s="173">
        <v>0.56699999999999995</v>
      </c>
      <c r="R267" s="172">
        <f t="shared" si="14"/>
        <v>0</v>
      </c>
      <c r="S267" s="173">
        <v>1.194</v>
      </c>
      <c r="T267" s="172">
        <f t="shared" si="15"/>
        <v>0</v>
      </c>
      <c r="U267" s="173">
        <v>0.75900000000000001</v>
      </c>
      <c r="V267" s="172">
        <f t="shared" si="16"/>
        <v>0</v>
      </c>
      <c r="W267" s="175">
        <v>0.75</v>
      </c>
    </row>
    <row r="268" spans="12:25" ht="12.75" customHeight="1" x14ac:dyDescent="0.2">
      <c r="L268" s="170">
        <f t="shared" si="17"/>
        <v>2020</v>
      </c>
      <c r="M268" s="171">
        <f t="shared" si="18"/>
        <v>4</v>
      </c>
      <c r="N268" s="172">
        <f t="shared" si="12"/>
        <v>0</v>
      </c>
      <c r="O268" s="173">
        <v>4.1749999999999998</v>
      </c>
      <c r="P268" s="172">
        <f t="shared" si="13"/>
        <v>0</v>
      </c>
      <c r="Q268" s="173">
        <v>0.56699999999999995</v>
      </c>
      <c r="R268" s="172">
        <f t="shared" si="14"/>
        <v>0</v>
      </c>
      <c r="S268" s="173">
        <v>2.2450000000000001</v>
      </c>
      <c r="T268" s="172">
        <f t="shared" si="15"/>
        <v>0</v>
      </c>
      <c r="U268" s="173">
        <v>0.77100000000000002</v>
      </c>
      <c r="V268" s="172">
        <f t="shared" si="16"/>
        <v>0</v>
      </c>
      <c r="W268" s="175">
        <v>0.77</v>
      </c>
    </row>
    <row r="269" spans="12:25" ht="12.75" customHeight="1" x14ac:dyDescent="0.2">
      <c r="L269" s="170">
        <f t="shared" si="17"/>
        <v>2019</v>
      </c>
      <c r="M269" s="171">
        <f t="shared" si="18"/>
        <v>5</v>
      </c>
      <c r="N269" s="172">
        <f t="shared" si="12"/>
        <v>0</v>
      </c>
      <c r="O269" s="173">
        <v>4.1749999999999998</v>
      </c>
      <c r="P269" s="172">
        <f t="shared" si="13"/>
        <v>0</v>
      </c>
      <c r="Q269" s="173">
        <v>0.56699999999999995</v>
      </c>
      <c r="R269" s="172">
        <f t="shared" si="14"/>
        <v>0</v>
      </c>
      <c r="S269" s="173">
        <v>3.17</v>
      </c>
      <c r="T269" s="172">
        <f t="shared" si="15"/>
        <v>0</v>
      </c>
      <c r="U269" s="173">
        <v>0.78200000000000003</v>
      </c>
      <c r="V269" s="172">
        <f t="shared" si="16"/>
        <v>0</v>
      </c>
      <c r="W269" s="174">
        <v>0.8</v>
      </c>
    </row>
    <row r="270" spans="12:25" ht="12.75" customHeight="1" x14ac:dyDescent="0.2">
      <c r="L270" s="170">
        <f t="shared" si="17"/>
        <v>2018</v>
      </c>
      <c r="M270" s="171">
        <f t="shared" si="18"/>
        <v>6</v>
      </c>
      <c r="N270" s="172">
        <f t="shared" si="12"/>
        <v>0</v>
      </c>
      <c r="O270" s="173">
        <v>4.1749999999999998</v>
      </c>
      <c r="P270" s="172">
        <f t="shared" si="13"/>
        <v>0</v>
      </c>
      <c r="Q270" s="173">
        <v>0.56699999999999995</v>
      </c>
      <c r="R270" s="172">
        <f t="shared" si="14"/>
        <v>0</v>
      </c>
      <c r="S270" s="173">
        <v>3.9980000000000002</v>
      </c>
      <c r="T270" s="172">
        <f t="shared" si="15"/>
        <v>0</v>
      </c>
      <c r="U270" s="173">
        <v>0.79200000000000004</v>
      </c>
      <c r="V270" s="172">
        <f t="shared" si="16"/>
        <v>0</v>
      </c>
      <c r="W270" s="175">
        <v>0.82</v>
      </c>
    </row>
    <row r="271" spans="12:25" ht="12.75" customHeight="1" x14ac:dyDescent="0.2">
      <c r="L271" s="170">
        <f t="shared" si="17"/>
        <v>2017</v>
      </c>
      <c r="M271" s="171">
        <f t="shared" si="18"/>
        <v>7</v>
      </c>
      <c r="N271" s="172">
        <f t="shared" si="12"/>
        <v>0</v>
      </c>
      <c r="O271" s="173">
        <v>4.1749999999999998</v>
      </c>
      <c r="P271" s="172">
        <f t="shared" si="13"/>
        <v>0</v>
      </c>
      <c r="Q271" s="173">
        <v>0.56699999999999995</v>
      </c>
      <c r="R271" s="172">
        <f t="shared" si="14"/>
        <v>0</v>
      </c>
      <c r="S271" s="173">
        <v>4.7539999999999996</v>
      </c>
      <c r="T271" s="172">
        <f t="shared" si="15"/>
        <v>0</v>
      </c>
      <c r="U271" s="173">
        <v>0.80200000000000005</v>
      </c>
      <c r="V271" s="172">
        <f t="shared" si="16"/>
        <v>0</v>
      </c>
      <c r="W271" s="175">
        <v>0.84</v>
      </c>
    </row>
    <row r="272" spans="12:25" ht="12.75" customHeight="1" x14ac:dyDescent="0.2">
      <c r="L272" s="170">
        <f t="shared" si="17"/>
        <v>2016</v>
      </c>
      <c r="M272" s="171">
        <f t="shared" si="18"/>
        <v>8</v>
      </c>
      <c r="N272" s="172">
        <f t="shared" si="12"/>
        <v>0</v>
      </c>
      <c r="O272" s="173">
        <v>4.1749999999999998</v>
      </c>
      <c r="P272" s="172">
        <f t="shared" si="13"/>
        <v>0</v>
      </c>
      <c r="Q272" s="173">
        <v>0.56699999999999995</v>
      </c>
      <c r="R272" s="172">
        <f t="shared" si="14"/>
        <v>0</v>
      </c>
      <c r="S272" s="173">
        <v>5.4450000000000003</v>
      </c>
      <c r="T272" s="172">
        <f t="shared" si="15"/>
        <v>0</v>
      </c>
      <c r="U272" s="173">
        <v>0.81100000000000005</v>
      </c>
      <c r="V272" s="172">
        <f t="shared" si="16"/>
        <v>0</v>
      </c>
      <c r="W272" s="175">
        <v>0.87</v>
      </c>
    </row>
    <row r="273" spans="12:23" ht="12.75" customHeight="1" x14ac:dyDescent="0.2">
      <c r="L273" s="170">
        <f t="shared" si="17"/>
        <v>2015</v>
      </c>
      <c r="M273" s="171">
        <f t="shared" si="18"/>
        <v>9</v>
      </c>
      <c r="N273" s="172">
        <f t="shared" si="12"/>
        <v>0</v>
      </c>
      <c r="O273" s="173">
        <v>4.1749999999999998</v>
      </c>
      <c r="P273" s="172">
        <f t="shared" si="13"/>
        <v>0</v>
      </c>
      <c r="Q273" s="173">
        <v>0.56699999999999995</v>
      </c>
      <c r="R273" s="172">
        <f t="shared" si="14"/>
        <v>0</v>
      </c>
      <c r="S273" s="173">
        <v>6.0750000000000002</v>
      </c>
      <c r="T273" s="172">
        <f t="shared" si="15"/>
        <v>0</v>
      </c>
      <c r="U273" s="173">
        <v>0.81799999999999995</v>
      </c>
      <c r="V273" s="172">
        <f t="shared" si="16"/>
        <v>0</v>
      </c>
      <c r="W273" s="175">
        <v>0.88</v>
      </c>
    </row>
    <row r="274" spans="12:23" ht="12.75" customHeight="1" x14ac:dyDescent="0.2">
      <c r="L274" s="170">
        <f t="shared" si="17"/>
        <v>2014</v>
      </c>
      <c r="M274" s="171">
        <f t="shared" si="18"/>
        <v>10</v>
      </c>
      <c r="N274" s="172">
        <f t="shared" si="12"/>
        <v>0</v>
      </c>
      <c r="O274" s="173">
        <v>4.1749999999999998</v>
      </c>
      <c r="P274" s="172">
        <f t="shared" si="13"/>
        <v>0</v>
      </c>
      <c r="Q274" s="173">
        <v>0.56699999999999995</v>
      </c>
      <c r="R274" s="172">
        <f t="shared" si="14"/>
        <v>0</v>
      </c>
      <c r="S274" s="173">
        <v>6.65</v>
      </c>
      <c r="T274" s="172">
        <f t="shared" si="15"/>
        <v>0</v>
      </c>
      <c r="U274" s="173">
        <v>0.82399999999999995</v>
      </c>
      <c r="V274" s="172">
        <f t="shared" si="16"/>
        <v>0</v>
      </c>
      <c r="W274" s="175">
        <v>0.88</v>
      </c>
    </row>
    <row r="275" spans="12:23" ht="12.75" customHeight="1" x14ac:dyDescent="0.2">
      <c r="L275" s="170">
        <f t="shared" si="17"/>
        <v>2013</v>
      </c>
      <c r="M275" s="171">
        <f t="shared" si="18"/>
        <v>11</v>
      </c>
      <c r="N275" s="172">
        <f t="shared" si="12"/>
        <v>0</v>
      </c>
      <c r="O275" s="173">
        <v>4.1749999999999998</v>
      </c>
      <c r="P275" s="172">
        <f t="shared" si="13"/>
        <v>0</v>
      </c>
      <c r="Q275" s="173">
        <v>0.56699999999999995</v>
      </c>
      <c r="R275" s="172">
        <f t="shared" si="14"/>
        <v>0</v>
      </c>
      <c r="S275" s="173">
        <v>7.1760000000000002</v>
      </c>
      <c r="T275" s="172">
        <f t="shared" si="15"/>
        <v>0</v>
      </c>
      <c r="U275" s="173">
        <v>0.82799999999999996</v>
      </c>
      <c r="V275" s="172">
        <f t="shared" si="16"/>
        <v>0</v>
      </c>
      <c r="W275" s="175">
        <v>0.88</v>
      </c>
    </row>
    <row r="276" spans="12:23" ht="12.75" customHeight="1" x14ac:dyDescent="0.2">
      <c r="L276" s="170">
        <f t="shared" si="17"/>
        <v>2012</v>
      </c>
      <c r="M276" s="171">
        <f t="shared" si="18"/>
        <v>12</v>
      </c>
      <c r="N276" s="172">
        <f t="shared" si="12"/>
        <v>0</v>
      </c>
      <c r="O276" s="173">
        <v>4.1749999999999998</v>
      </c>
      <c r="P276" s="172">
        <f t="shared" si="13"/>
        <v>0</v>
      </c>
      <c r="Q276" s="173">
        <v>0.56699999999999995</v>
      </c>
      <c r="R276" s="172">
        <f t="shared" si="14"/>
        <v>0</v>
      </c>
      <c r="S276" s="173">
        <v>7.6550000000000002</v>
      </c>
      <c r="T276" s="172">
        <f t="shared" si="15"/>
        <v>0</v>
      </c>
      <c r="U276" s="173">
        <v>0.83099999999999996</v>
      </c>
      <c r="V276" s="172">
        <f t="shared" si="16"/>
        <v>0</v>
      </c>
      <c r="W276" s="175">
        <v>0.88</v>
      </c>
    </row>
    <row r="277" spans="12:23" ht="12.75" customHeight="1" x14ac:dyDescent="0.2">
      <c r="L277" s="170">
        <f t="shared" si="17"/>
        <v>2011</v>
      </c>
      <c r="M277" s="171">
        <f t="shared" si="18"/>
        <v>13</v>
      </c>
      <c r="N277" s="172">
        <f t="shared" si="12"/>
        <v>0</v>
      </c>
      <c r="O277" s="173">
        <v>4.1749999999999998</v>
      </c>
      <c r="P277" s="172">
        <f t="shared" si="13"/>
        <v>0</v>
      </c>
      <c r="Q277" s="173">
        <v>0.56699999999999995</v>
      </c>
      <c r="R277" s="172">
        <f t="shared" si="14"/>
        <v>0</v>
      </c>
      <c r="S277" s="173">
        <v>8.093</v>
      </c>
      <c r="T277" s="172">
        <f t="shared" si="15"/>
        <v>0</v>
      </c>
      <c r="U277" s="173">
        <v>0.83399999999999996</v>
      </c>
      <c r="V277" s="172">
        <f t="shared" si="16"/>
        <v>0</v>
      </c>
      <c r="W277" s="175">
        <v>0.89</v>
      </c>
    </row>
    <row r="278" spans="12:23" ht="12.75" customHeight="1" x14ac:dyDescent="0.2">
      <c r="L278" s="170">
        <f t="shared" si="17"/>
        <v>2010</v>
      </c>
      <c r="M278" s="171">
        <f>M277+1</f>
        <v>14</v>
      </c>
      <c r="N278" s="172">
        <f t="shared" si="12"/>
        <v>0</v>
      </c>
      <c r="O278" s="173">
        <v>4.1749999999999998</v>
      </c>
      <c r="P278" s="172">
        <f t="shared" si="13"/>
        <v>0</v>
      </c>
      <c r="Q278" s="173">
        <v>0.56699999999999995</v>
      </c>
      <c r="R278" s="172">
        <f t="shared" si="14"/>
        <v>0</v>
      </c>
      <c r="S278" s="173">
        <v>8.4930000000000003</v>
      </c>
      <c r="T278" s="172">
        <f t="shared" si="15"/>
        <v>0</v>
      </c>
      <c r="U278" s="173">
        <v>0.83699999999999997</v>
      </c>
      <c r="V278" s="172">
        <f t="shared" si="16"/>
        <v>0</v>
      </c>
      <c r="W278" s="175">
        <v>0.89</v>
      </c>
    </row>
    <row r="279" spans="12:23" ht="12.75" customHeight="1" x14ac:dyDescent="0.2">
      <c r="L279" s="176">
        <f t="shared" si="17"/>
        <v>2009</v>
      </c>
      <c r="M279" s="177">
        <f t="shared" si="18"/>
        <v>15</v>
      </c>
      <c r="N279" s="172">
        <f>IF(L279=" "," ",HLOOKUP(L279,$A$17:$AJ$192,3+(L279-1992)*5)+SUM(N280:N296))</f>
        <v>0</v>
      </c>
      <c r="O279" s="178">
        <v>4.1749999999999998</v>
      </c>
      <c r="P279" s="179">
        <f>IF(N279=" "," ",N279*O279)</f>
        <v>0</v>
      </c>
      <c r="Q279" s="178">
        <v>0.56699999999999995</v>
      </c>
      <c r="R279" s="179">
        <f>IF(P279=" "," ",P279*Q279)</f>
        <v>0</v>
      </c>
      <c r="S279" s="178">
        <v>8.6839999999999993</v>
      </c>
      <c r="T279" s="179">
        <f>IF(R279=" "," ",N279*S279)</f>
        <v>0</v>
      </c>
      <c r="U279" s="178">
        <v>0.83799999999999997</v>
      </c>
      <c r="V279" s="179">
        <f t="shared" si="16"/>
        <v>0</v>
      </c>
      <c r="W279" s="180">
        <v>0.89</v>
      </c>
    </row>
    <row r="280" spans="12:23" ht="15" hidden="1" customHeight="1" x14ac:dyDescent="0.2">
      <c r="L280" s="181">
        <f t="shared" si="17"/>
        <v>2008</v>
      </c>
      <c r="M280" s="182">
        <f t="shared" si="18"/>
        <v>16</v>
      </c>
      <c r="N280" s="183">
        <f t="shared" ref="N280:N294" si="19">IF(L280=" "," ",HLOOKUP(L280,$A$17:$AJ$192,3+(L280-1992)*5))</f>
        <v>0</v>
      </c>
      <c r="O280" s="184">
        <v>4.1749999999999998</v>
      </c>
      <c r="P280" s="185">
        <f t="shared" ref="P280:P293" si="20">IF(N280=" "," ",N280*O280)</f>
        <v>0</v>
      </c>
      <c r="Q280" s="184">
        <v>0.56699999999999995</v>
      </c>
      <c r="R280" s="185">
        <f t="shared" ref="R280:R293" si="21">IF(P280=" "," ",P280*Q280)</f>
        <v>0</v>
      </c>
      <c r="S280" s="184">
        <v>8.6839999999999993</v>
      </c>
      <c r="T280" s="185">
        <f t="shared" ref="T280:T293" si="22">IF(R280=" "," ",N280*S280)</f>
        <v>0</v>
      </c>
      <c r="U280" s="184">
        <v>0.83799999999999997</v>
      </c>
      <c r="V280" s="185">
        <f t="shared" si="16"/>
        <v>0</v>
      </c>
      <c r="W280" s="186">
        <v>0.89</v>
      </c>
    </row>
    <row r="281" spans="12:23" ht="15" hidden="1" customHeight="1" x14ac:dyDescent="0.2">
      <c r="L281" s="181">
        <f t="shared" si="17"/>
        <v>2007</v>
      </c>
      <c r="M281" s="182">
        <f t="shared" si="18"/>
        <v>17</v>
      </c>
      <c r="N281" s="183">
        <f t="shared" si="19"/>
        <v>0</v>
      </c>
      <c r="O281" s="184">
        <v>4.1749999999999998</v>
      </c>
      <c r="P281" s="185">
        <f t="shared" si="20"/>
        <v>0</v>
      </c>
      <c r="Q281" s="184">
        <v>0.56699999999999995</v>
      </c>
      <c r="R281" s="185">
        <f t="shared" si="21"/>
        <v>0</v>
      </c>
      <c r="S281" s="184">
        <v>8.6839999999999993</v>
      </c>
      <c r="T281" s="185">
        <f t="shared" si="22"/>
        <v>0</v>
      </c>
      <c r="U281" s="184">
        <v>0.83799999999999997</v>
      </c>
      <c r="V281" s="185">
        <f t="shared" si="16"/>
        <v>0</v>
      </c>
      <c r="W281" s="186">
        <v>0.89</v>
      </c>
    </row>
    <row r="282" spans="12:23" ht="15" hidden="1" customHeight="1" x14ac:dyDescent="0.2">
      <c r="L282" s="181">
        <f t="shared" si="17"/>
        <v>2006</v>
      </c>
      <c r="M282" s="182">
        <f t="shared" si="18"/>
        <v>18</v>
      </c>
      <c r="N282" s="183">
        <f t="shared" si="19"/>
        <v>0</v>
      </c>
      <c r="O282" s="184">
        <v>4.1749999999999998</v>
      </c>
      <c r="P282" s="185">
        <f t="shared" si="20"/>
        <v>0</v>
      </c>
      <c r="Q282" s="184">
        <v>0.56699999999999995</v>
      </c>
      <c r="R282" s="185">
        <f t="shared" si="21"/>
        <v>0</v>
      </c>
      <c r="S282" s="184">
        <v>8.6839999999999993</v>
      </c>
      <c r="T282" s="185">
        <f t="shared" si="22"/>
        <v>0</v>
      </c>
      <c r="U282" s="184">
        <v>0.83799999999999997</v>
      </c>
      <c r="V282" s="185">
        <f t="shared" si="16"/>
        <v>0</v>
      </c>
      <c r="W282" s="186">
        <v>0.89</v>
      </c>
    </row>
    <row r="283" spans="12:23" ht="15" hidden="1" customHeight="1" x14ac:dyDescent="0.2">
      <c r="L283" s="181">
        <f t="shared" si="17"/>
        <v>2005</v>
      </c>
      <c r="M283" s="182">
        <f t="shared" si="18"/>
        <v>19</v>
      </c>
      <c r="N283" s="183">
        <f t="shared" si="19"/>
        <v>0</v>
      </c>
      <c r="O283" s="184">
        <v>4.1749999999999998</v>
      </c>
      <c r="P283" s="185">
        <f t="shared" si="20"/>
        <v>0</v>
      </c>
      <c r="Q283" s="184">
        <v>0.56699999999999995</v>
      </c>
      <c r="R283" s="185">
        <f t="shared" si="21"/>
        <v>0</v>
      </c>
      <c r="S283" s="184">
        <v>8.6839999999999993</v>
      </c>
      <c r="T283" s="185">
        <f t="shared" si="22"/>
        <v>0</v>
      </c>
      <c r="U283" s="184">
        <v>0.83799999999999997</v>
      </c>
      <c r="V283" s="185">
        <f t="shared" si="16"/>
        <v>0</v>
      </c>
      <c r="W283" s="186">
        <v>0.89</v>
      </c>
    </row>
    <row r="284" spans="12:23" ht="15" hidden="1" customHeight="1" x14ac:dyDescent="0.2">
      <c r="L284" s="181">
        <f t="shared" si="17"/>
        <v>2004</v>
      </c>
      <c r="M284" s="182">
        <f t="shared" si="18"/>
        <v>20</v>
      </c>
      <c r="N284" s="183">
        <f t="shared" si="19"/>
        <v>0</v>
      </c>
      <c r="O284" s="184">
        <v>4.1749999999999998</v>
      </c>
      <c r="P284" s="185">
        <f t="shared" si="20"/>
        <v>0</v>
      </c>
      <c r="Q284" s="184">
        <v>0.56699999999999995</v>
      </c>
      <c r="R284" s="185">
        <f t="shared" si="21"/>
        <v>0</v>
      </c>
      <c r="S284" s="184">
        <v>8.6839999999999993</v>
      </c>
      <c r="T284" s="185">
        <f t="shared" si="22"/>
        <v>0</v>
      </c>
      <c r="U284" s="184">
        <v>0.83799999999999997</v>
      </c>
      <c r="V284" s="185">
        <f t="shared" si="16"/>
        <v>0</v>
      </c>
      <c r="W284" s="186">
        <v>0.89</v>
      </c>
    </row>
    <row r="285" spans="12:23" ht="15" hidden="1" customHeight="1" x14ac:dyDescent="0.2">
      <c r="L285" s="181">
        <f t="shared" si="17"/>
        <v>2003</v>
      </c>
      <c r="M285" s="182">
        <f t="shared" si="18"/>
        <v>21</v>
      </c>
      <c r="N285" s="183">
        <f t="shared" si="19"/>
        <v>0</v>
      </c>
      <c r="O285" s="184">
        <v>4.1749999999999998</v>
      </c>
      <c r="P285" s="185">
        <f t="shared" si="20"/>
        <v>0</v>
      </c>
      <c r="Q285" s="184">
        <v>0.56699999999999995</v>
      </c>
      <c r="R285" s="185">
        <f t="shared" si="21"/>
        <v>0</v>
      </c>
      <c r="S285" s="184">
        <v>8.6839999999999993</v>
      </c>
      <c r="T285" s="185">
        <f t="shared" si="22"/>
        <v>0</v>
      </c>
      <c r="U285" s="184">
        <v>0.83799999999999997</v>
      </c>
      <c r="V285" s="185">
        <f t="shared" si="16"/>
        <v>0</v>
      </c>
      <c r="W285" s="186">
        <v>0.89</v>
      </c>
    </row>
    <row r="286" spans="12:23" ht="15" hidden="1" customHeight="1" x14ac:dyDescent="0.2">
      <c r="L286" s="181">
        <f t="shared" si="17"/>
        <v>2002</v>
      </c>
      <c r="M286" s="182">
        <f t="shared" si="18"/>
        <v>22</v>
      </c>
      <c r="N286" s="183">
        <f t="shared" si="19"/>
        <v>0</v>
      </c>
      <c r="O286" s="184">
        <v>4.1749999999999998</v>
      </c>
      <c r="P286" s="185">
        <f>IF(N286=" "," ",N286*O286)</f>
        <v>0</v>
      </c>
      <c r="Q286" s="184">
        <v>0.56699999999999995</v>
      </c>
      <c r="R286" s="185">
        <f>IF(P286=" "," ",P286*Q286)</f>
        <v>0</v>
      </c>
      <c r="S286" s="184">
        <v>8.6839999999999993</v>
      </c>
      <c r="T286" s="185">
        <f>IF(R286=" "," ",N286*S286)</f>
        <v>0</v>
      </c>
      <c r="U286" s="184">
        <v>0.83799999999999997</v>
      </c>
      <c r="V286" s="185">
        <f>IF(T286=" "," ",T286*U286)</f>
        <v>0</v>
      </c>
      <c r="W286" s="186">
        <v>0.89</v>
      </c>
    </row>
    <row r="287" spans="12:23" ht="15" hidden="1" customHeight="1" x14ac:dyDescent="0.2">
      <c r="L287" s="181">
        <f t="shared" si="17"/>
        <v>2001</v>
      </c>
      <c r="M287" s="182">
        <f t="shared" si="18"/>
        <v>23</v>
      </c>
      <c r="N287" s="183">
        <f t="shared" si="19"/>
        <v>0</v>
      </c>
      <c r="O287" s="184">
        <v>4.1749999999999998</v>
      </c>
      <c r="P287" s="185">
        <f>IF(N287=" "," ",N287*O287)</f>
        <v>0</v>
      </c>
      <c r="Q287" s="184">
        <v>0.56699999999999995</v>
      </c>
      <c r="R287" s="185">
        <f>IF(P287=" "," ",P287*Q287)</f>
        <v>0</v>
      </c>
      <c r="S287" s="184">
        <v>8.6839999999999993</v>
      </c>
      <c r="T287" s="185">
        <f>IF(R287=" "," ",N287*S287)</f>
        <v>0</v>
      </c>
      <c r="U287" s="184">
        <v>0.83799999999999997</v>
      </c>
      <c r="V287" s="185">
        <f>IF(T287=" "," ",T287*U287)</f>
        <v>0</v>
      </c>
      <c r="W287" s="186">
        <v>0.89</v>
      </c>
    </row>
    <row r="288" spans="12:23" ht="15" hidden="1" customHeight="1" x14ac:dyDescent="0.2">
      <c r="L288" s="181">
        <f t="shared" si="17"/>
        <v>2000</v>
      </c>
      <c r="M288" s="182">
        <f t="shared" si="18"/>
        <v>24</v>
      </c>
      <c r="N288" s="183">
        <f t="shared" si="19"/>
        <v>0</v>
      </c>
      <c r="O288" s="184">
        <v>4.1749999999999998</v>
      </c>
      <c r="P288" s="185">
        <f>IF(N288=" "," ",N288*O288)</f>
        <v>0</v>
      </c>
      <c r="Q288" s="184">
        <v>0.56699999999999995</v>
      </c>
      <c r="R288" s="185">
        <f>IF(P288=" "," ",P288*Q288)</f>
        <v>0</v>
      </c>
      <c r="S288" s="184">
        <v>8.6839999999999993</v>
      </c>
      <c r="T288" s="185">
        <f>IF(R288=" "," ",N288*S288)</f>
        <v>0</v>
      </c>
      <c r="U288" s="184">
        <v>0.83799999999999997</v>
      </c>
      <c r="V288" s="185">
        <f>IF(T288=" "," ",T288*U288)</f>
        <v>0</v>
      </c>
      <c r="W288" s="186">
        <v>0.89</v>
      </c>
    </row>
    <row r="289" spans="6:23" ht="15" hidden="1" customHeight="1" x14ac:dyDescent="0.2">
      <c r="L289" s="181">
        <f t="shared" si="17"/>
        <v>1999</v>
      </c>
      <c r="M289" s="182">
        <f t="shared" si="18"/>
        <v>25</v>
      </c>
      <c r="N289" s="183">
        <f t="shared" si="19"/>
        <v>0</v>
      </c>
      <c r="O289" s="184">
        <v>4.1749999999999998</v>
      </c>
      <c r="P289" s="185">
        <f>IF(N289=" "," ",N289*O289)</f>
        <v>0</v>
      </c>
      <c r="Q289" s="184">
        <v>0.56699999999999995</v>
      </c>
      <c r="R289" s="185">
        <f>IF(P289=" "," ",P289*Q289)</f>
        <v>0</v>
      </c>
      <c r="S289" s="184">
        <v>8.6839999999999993</v>
      </c>
      <c r="T289" s="185">
        <f>IF(R289=" "," ",N289*S289)</f>
        <v>0</v>
      </c>
      <c r="U289" s="184">
        <v>0.83799999999999997</v>
      </c>
      <c r="V289" s="185">
        <f>IF(T289=" "," ",T289*U289)</f>
        <v>0</v>
      </c>
      <c r="W289" s="186">
        <v>0.89</v>
      </c>
    </row>
    <row r="290" spans="6:23" ht="15" hidden="1" customHeight="1" x14ac:dyDescent="0.2">
      <c r="L290" s="181">
        <f t="shared" si="17"/>
        <v>1998</v>
      </c>
      <c r="M290" s="182">
        <f t="shared" si="18"/>
        <v>26</v>
      </c>
      <c r="N290" s="183">
        <f t="shared" si="19"/>
        <v>0</v>
      </c>
      <c r="O290" s="184">
        <v>4.1749999999999998</v>
      </c>
      <c r="P290" s="185">
        <f>IF(N290=" "," ",N290*O290)</f>
        <v>0</v>
      </c>
      <c r="Q290" s="184">
        <v>0.56699999999999995</v>
      </c>
      <c r="R290" s="185">
        <f>IF(P290=" "," ",P290*Q290)</f>
        <v>0</v>
      </c>
      <c r="S290" s="184">
        <v>8.6839999999999993</v>
      </c>
      <c r="T290" s="185">
        <f>IF(R290=" "," ",N290*S290)</f>
        <v>0</v>
      </c>
      <c r="U290" s="184">
        <v>0.83799999999999997</v>
      </c>
      <c r="V290" s="185">
        <f>IF(T290=" "," ",T290*U290)</f>
        <v>0</v>
      </c>
      <c r="W290" s="186">
        <v>0.89</v>
      </c>
    </row>
    <row r="291" spans="6:23" ht="15" hidden="1" customHeight="1" x14ac:dyDescent="0.2">
      <c r="L291" s="181">
        <f t="shared" si="17"/>
        <v>1997</v>
      </c>
      <c r="M291" s="182">
        <f t="shared" si="18"/>
        <v>27</v>
      </c>
      <c r="N291" s="183">
        <f t="shared" si="19"/>
        <v>0</v>
      </c>
      <c r="O291" s="184">
        <v>4.1749999999999998</v>
      </c>
      <c r="P291" s="185">
        <f t="shared" si="20"/>
        <v>0</v>
      </c>
      <c r="Q291" s="184">
        <v>0.56699999999999995</v>
      </c>
      <c r="R291" s="185">
        <f t="shared" si="21"/>
        <v>0</v>
      </c>
      <c r="S291" s="184">
        <v>8.6839999999999993</v>
      </c>
      <c r="T291" s="185">
        <f t="shared" si="22"/>
        <v>0</v>
      </c>
      <c r="U291" s="184">
        <v>0.83799999999999997</v>
      </c>
      <c r="V291" s="185">
        <f t="shared" si="16"/>
        <v>0</v>
      </c>
      <c r="W291" s="186">
        <v>0.89</v>
      </c>
    </row>
    <row r="292" spans="6:23" ht="15" hidden="1" customHeight="1" x14ac:dyDescent="0.2">
      <c r="L292" s="181">
        <f t="shared" si="17"/>
        <v>1996</v>
      </c>
      <c r="M292" s="182">
        <f t="shared" si="18"/>
        <v>28</v>
      </c>
      <c r="N292" s="183">
        <f t="shared" si="19"/>
        <v>0</v>
      </c>
      <c r="O292" s="184">
        <v>4.1749999999999998</v>
      </c>
      <c r="P292" s="185">
        <f t="shared" si="20"/>
        <v>0</v>
      </c>
      <c r="Q292" s="184">
        <v>0.56699999999999995</v>
      </c>
      <c r="R292" s="185">
        <f t="shared" si="21"/>
        <v>0</v>
      </c>
      <c r="S292" s="184">
        <v>8.6839999999999993</v>
      </c>
      <c r="T292" s="185">
        <f t="shared" si="22"/>
        <v>0</v>
      </c>
      <c r="U292" s="184">
        <v>0.83799999999999997</v>
      </c>
      <c r="V292" s="185">
        <f t="shared" si="16"/>
        <v>0</v>
      </c>
      <c r="W292" s="186">
        <v>0.89</v>
      </c>
    </row>
    <row r="293" spans="6:23" ht="15" hidden="1" customHeight="1" x14ac:dyDescent="0.2">
      <c r="L293" s="181">
        <f t="shared" si="17"/>
        <v>1995</v>
      </c>
      <c r="M293" s="182">
        <f t="shared" si="18"/>
        <v>29</v>
      </c>
      <c r="N293" s="183">
        <f t="shared" si="19"/>
        <v>0</v>
      </c>
      <c r="O293" s="184">
        <v>4.1749999999999998</v>
      </c>
      <c r="P293" s="185">
        <f t="shared" si="20"/>
        <v>0</v>
      </c>
      <c r="Q293" s="184">
        <v>0.56699999999999995</v>
      </c>
      <c r="R293" s="185">
        <f t="shared" si="21"/>
        <v>0</v>
      </c>
      <c r="S293" s="184">
        <v>8.6839999999999993</v>
      </c>
      <c r="T293" s="185">
        <f t="shared" si="22"/>
        <v>0</v>
      </c>
      <c r="U293" s="184">
        <v>0.83799999999999997</v>
      </c>
      <c r="V293" s="185">
        <f t="shared" si="16"/>
        <v>0</v>
      </c>
      <c r="W293" s="186">
        <v>0.89</v>
      </c>
    </row>
    <row r="294" spans="6:23" ht="15" hidden="1" customHeight="1" x14ac:dyDescent="0.2">
      <c r="L294" s="181">
        <f t="shared" ref="L294" si="23">IF(($U$2-M293)&gt;1992,+L293-1," ")</f>
        <v>1994</v>
      </c>
      <c r="M294" s="182">
        <f t="shared" si="18"/>
        <v>30</v>
      </c>
      <c r="N294" s="185">
        <f t="shared" si="19"/>
        <v>0</v>
      </c>
      <c r="O294" s="184">
        <v>4.1749999999999998</v>
      </c>
      <c r="P294" s="185">
        <f t="shared" ref="P294" si="24">IF(N294=" "," ",N294*O294)</f>
        <v>0</v>
      </c>
      <c r="Q294" s="184">
        <v>0.56699999999999995</v>
      </c>
      <c r="R294" s="185">
        <f t="shared" ref="R294" si="25">IF(P294=" "," ",P294*Q294)</f>
        <v>0</v>
      </c>
      <c r="S294" s="184">
        <v>8.6839999999999993</v>
      </c>
      <c r="T294" s="185">
        <f t="shared" ref="T294" si="26">IF(R294=" "," ",N294*S294)</f>
        <v>0</v>
      </c>
      <c r="U294" s="184">
        <v>0.83799999999999997</v>
      </c>
      <c r="V294" s="185">
        <f t="shared" ref="V294" si="27">IF(T294=" "," ",T294*U294)</f>
        <v>0</v>
      </c>
      <c r="W294" s="186">
        <v>0.89</v>
      </c>
    </row>
    <row r="295" spans="6:23" ht="15" hidden="1" customHeight="1" x14ac:dyDescent="0.2">
      <c r="L295" s="181">
        <f t="shared" ref="L295:L296" si="28">IF(($U$2-M294)&gt;1992,+L294-1," ")</f>
        <v>1993</v>
      </c>
      <c r="M295" s="182">
        <f t="shared" si="18"/>
        <v>31</v>
      </c>
      <c r="N295" s="185">
        <f t="shared" ref="N295:N296" si="29">IF(L295=" "," ",HLOOKUP(L295,$A$17:$AJ$192,3+(L295-1992)*5))</f>
        <v>0</v>
      </c>
      <c r="O295" s="184">
        <v>4.1749999999999998</v>
      </c>
      <c r="P295" s="185">
        <f t="shared" ref="P295:P296" si="30">IF(N295=" "," ",N295*O295)</f>
        <v>0</v>
      </c>
      <c r="Q295" s="184">
        <v>0.56699999999999995</v>
      </c>
      <c r="R295" s="185">
        <f t="shared" ref="R295:R296" si="31">IF(P295=" "," ",P295*Q295)</f>
        <v>0</v>
      </c>
      <c r="S295" s="184">
        <v>8.6839999999999993</v>
      </c>
      <c r="T295" s="185">
        <f t="shared" ref="T295:T296" si="32">IF(R295=" "," ",N295*S295)</f>
        <v>0</v>
      </c>
      <c r="U295" s="184">
        <v>0.83799999999999997</v>
      </c>
      <c r="V295" s="185">
        <f t="shared" ref="V295:V296" si="33">IF(T295=" "," ",T295*U295)</f>
        <v>0</v>
      </c>
      <c r="W295" s="186">
        <v>0.89</v>
      </c>
    </row>
    <row r="296" spans="6:23" ht="15" hidden="1" customHeight="1" x14ac:dyDescent="0.2">
      <c r="L296" s="181">
        <f t="shared" si="28"/>
        <v>1992</v>
      </c>
      <c r="M296" s="182">
        <f t="shared" si="18"/>
        <v>32</v>
      </c>
      <c r="N296" s="185">
        <f t="shared" si="29"/>
        <v>0</v>
      </c>
      <c r="O296" s="184">
        <v>4.1749999999999998</v>
      </c>
      <c r="P296" s="185">
        <f t="shared" si="30"/>
        <v>0</v>
      </c>
      <c r="Q296" s="184">
        <v>0.56699999999999995</v>
      </c>
      <c r="R296" s="185">
        <f t="shared" si="31"/>
        <v>0</v>
      </c>
      <c r="S296" s="184">
        <v>8.6839999999999993</v>
      </c>
      <c r="T296" s="185">
        <f t="shared" si="32"/>
        <v>0</v>
      </c>
      <c r="U296" s="184">
        <v>0.83799999999999997</v>
      </c>
      <c r="V296" s="185">
        <f t="shared" si="33"/>
        <v>0</v>
      </c>
      <c r="W296" s="186">
        <v>0.89</v>
      </c>
    </row>
    <row r="297" spans="6:23" ht="12.75" customHeight="1" x14ac:dyDescent="0.2">
      <c r="L297" s="187"/>
      <c r="M297" s="188"/>
      <c r="N297" s="189"/>
      <c r="O297" s="190"/>
      <c r="P297" s="189"/>
      <c r="Q297" s="190"/>
      <c r="R297" s="189"/>
      <c r="S297" s="190"/>
      <c r="T297" s="189"/>
      <c r="U297" s="190"/>
      <c r="V297" s="189"/>
      <c r="W297" s="191"/>
    </row>
    <row r="298" spans="6:23" ht="12.75" customHeight="1" x14ac:dyDescent="0.2">
      <c r="F298" s="192"/>
      <c r="G298" s="192"/>
      <c r="H298" s="192"/>
      <c r="L298" s="53"/>
      <c r="M298" s="193" t="s">
        <v>107</v>
      </c>
      <c r="N298" s="194"/>
      <c r="O298" s="195"/>
      <c r="P298" s="194">
        <f>SUM(P265:P279)</f>
        <v>0</v>
      </c>
      <c r="Q298" s="195"/>
      <c r="R298" s="194">
        <f>SUM(R265:R279)</f>
        <v>0</v>
      </c>
      <c r="S298" s="195"/>
      <c r="T298" s="194">
        <f>SUM(T265:T279)</f>
        <v>0</v>
      </c>
      <c r="U298" s="195"/>
      <c r="V298" s="194">
        <f>SUM(V265:V279)</f>
        <v>0</v>
      </c>
      <c r="W298" s="196"/>
    </row>
    <row r="299" spans="6:23" ht="12.75" customHeight="1" x14ac:dyDescent="0.2">
      <c r="L299" s="35"/>
      <c r="W299" s="36"/>
    </row>
    <row r="300" spans="6:23" ht="12.75" customHeight="1" x14ac:dyDescent="0.2">
      <c r="L300" s="39"/>
      <c r="M300" s="40"/>
      <c r="N300" s="40"/>
      <c r="O300" s="40" t="s">
        <v>108</v>
      </c>
      <c r="P300" s="40"/>
      <c r="Q300" s="40"/>
      <c r="R300" s="197"/>
      <c r="S300" s="40"/>
      <c r="T300" s="160">
        <f>IF(P298&gt;0,(R298+V298)/(P298+T298),0)</f>
        <v>0</v>
      </c>
      <c r="U300" s="40"/>
      <c r="V300" s="40"/>
      <c r="W300" s="41"/>
    </row>
    <row r="301" spans="6:23" ht="12.75" customHeight="1" x14ac:dyDescent="0.2">
      <c r="V301" s="21"/>
      <c r="W301" s="14"/>
    </row>
    <row r="302" spans="6:23" x14ac:dyDescent="0.2">
      <c r="I302" s="192"/>
      <c r="J302" s="192"/>
      <c r="K302" s="192"/>
      <c r="L302" s="23"/>
      <c r="M302" s="87"/>
      <c r="N302" s="192"/>
      <c r="O302" s="192"/>
      <c r="P302" s="192"/>
      <c r="Q302" s="192"/>
    </row>
    <row r="303" spans="6:23" x14ac:dyDescent="0.2">
      <c r="L303" s="16"/>
    </row>
    <row r="304" spans="6:23" x14ac:dyDescent="0.2">
      <c r="L304" s="16"/>
    </row>
    <row r="305" spans="12:12" x14ac:dyDescent="0.2">
      <c r="L305" s="16"/>
    </row>
    <row r="306" spans="12:12" x14ac:dyDescent="0.2">
      <c r="L306" s="16"/>
    </row>
    <row r="307" spans="12:12" x14ac:dyDescent="0.2">
      <c r="L307" s="16"/>
    </row>
    <row r="308" spans="12:12" x14ac:dyDescent="0.2">
      <c r="L308" s="16"/>
    </row>
    <row r="309" spans="12:12" x14ac:dyDescent="0.2">
      <c r="L309" s="16"/>
    </row>
    <row r="310" spans="12:12" x14ac:dyDescent="0.2">
      <c r="L310" s="16"/>
    </row>
    <row r="311" spans="12:12" x14ac:dyDescent="0.2">
      <c r="L311" s="16"/>
    </row>
    <row r="312" spans="12:12" x14ac:dyDescent="0.2">
      <c r="L312" s="16"/>
    </row>
  </sheetData>
  <sheetProtection algorithmName="SHA-512" hashValue="ZEw1XR3/hqmYTUT2ypudtBP8NjBJaa5FqJUicBzYl+v3Su2YM6bbizelOn6GlCuqYntOqnGsBuvVS71+hHtjgQ==" saltValue="lkPqpW7I9hiG2+zk7Rf78A==" spinCount="100000" sheet="1" formatColumns="0" formatRows="0" selectLockedCells="1"/>
  <mergeCells count="5">
    <mergeCell ref="M1:V1"/>
    <mergeCell ref="L4:W4"/>
    <mergeCell ref="C15:AI15"/>
    <mergeCell ref="M196:V196"/>
    <mergeCell ref="L199:W199"/>
  </mergeCells>
  <printOptions horizontalCentered="1"/>
  <pageMargins left="0.25" right="0.25" top="0.25" bottom="0.25" header="0.5" footer="0.5"/>
  <pageSetup scale="24" fitToHeight="0" orientation="portrait" r:id="rId1"/>
  <headerFooter alignWithMargins="0"/>
  <rowBreaks count="1" manualBreakCount="1">
    <brk id="192" max="31" man="1"/>
  </rowBreaks>
  <colBreaks count="2" manualBreakCount="2">
    <brk id="23" max="275" man="1"/>
    <brk id="35" max="1048575" man="1"/>
  </colBreaks>
  <ignoredErrors>
    <ignoredError sqref="N27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A9983B9588D4A9945699D3B9F3807" ma:contentTypeVersion="4" ma:contentTypeDescription="Create a new document." ma:contentTypeScope="" ma:versionID="36a91360a6a48868ccdc7f98d3816364">
  <xsd:schema xmlns:xsd="http://www.w3.org/2001/XMLSchema" xmlns:xs="http://www.w3.org/2001/XMLSchema" xmlns:p="http://schemas.microsoft.com/office/2006/metadata/properties" xmlns:ns2="4feabb00-d932-41c7-bb45-fe72ca3dcf2c" xmlns:ns3="bc826085-5802-46d7-96df-a96b99334663" targetNamespace="http://schemas.microsoft.com/office/2006/metadata/properties" ma:root="true" ma:fieldsID="8a421cc446f31ff2de2baf780ac580e0" ns2:_="" ns3:_="">
    <xsd:import namespace="4feabb00-d932-41c7-bb45-fe72ca3dcf2c"/>
    <xsd:import namespace="bc826085-5802-46d7-96df-a96b993346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abb00-d932-41c7-bb45-fe72ca3dcf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26085-5802-46d7-96df-a96b993346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14AC0-77B6-4EF9-B667-2117939B0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abb00-d932-41c7-bb45-fe72ca3dcf2c"/>
    <ds:schemaRef ds:uri="bc826085-5802-46d7-96df-a96b99334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1C8504-8098-425A-928E-D23964F68E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25C10-CF83-423C-B50B-61B15DCD65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INDIVIDUAL</vt:lpstr>
      <vt:lpstr>GROUP</vt:lpstr>
      <vt:lpstr>firstbenrat_row_group</vt:lpstr>
      <vt:lpstr>firstbenrat_row_ind</vt:lpstr>
      <vt:lpstr>firstyr_column_group</vt:lpstr>
      <vt:lpstr>firstyr_column_indiv</vt:lpstr>
      <vt:lpstr>firstyr_row_group</vt:lpstr>
      <vt:lpstr>firstyr_row_indiv</vt:lpstr>
      <vt:lpstr>lastbenrat_row_group</vt:lpstr>
      <vt:lpstr>lastbenrat_row_ind</vt:lpstr>
      <vt:lpstr>lastyr_column_group</vt:lpstr>
      <vt:lpstr>lastyr_column_indiv</vt:lpstr>
      <vt:lpstr>lastyr_row_group</vt:lpstr>
      <vt:lpstr>lastyr_row_indiv</vt:lpstr>
      <vt:lpstr>GROUP!Print_Area</vt:lpstr>
      <vt:lpstr>INDIVIDUAL!Print_Area</vt:lpstr>
      <vt:lpstr>refund_unlock_group</vt:lpstr>
      <vt:lpstr>refund_unlock_indiv</vt:lpstr>
      <vt:lpstr>year_group</vt:lpstr>
      <vt:lpstr>year_indiv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Systems Division</dc:creator>
  <cp:keywords/>
  <dc:description/>
  <cp:lastModifiedBy>Hibbert, Michael</cp:lastModifiedBy>
  <cp:revision/>
  <dcterms:created xsi:type="dcterms:W3CDTF">1999-11-18T21:50:00Z</dcterms:created>
  <dcterms:modified xsi:type="dcterms:W3CDTF">2025-02-21T19:00:25Z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0x0101005C1A9983B9588D4A9945699D3B9F3807</vt:lpwstr>
  </property>
</Properties>
</file>